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12900" tabRatio="687" activeTab="1"/>
  </bookViews>
  <sheets>
    <sheet name="GrTilm Is2016" sheetId="1" r:id="rId1"/>
    <sheet name="Priser-Turer2016" sheetId="7" r:id="rId2"/>
    <sheet name="Total" sheetId="4" r:id="rId3"/>
    <sheet name="Person" sheetId="3" r:id="rId4"/>
  </sheets>
  <calcPr calcId="125725"/>
</workbook>
</file>

<file path=xl/calcChain.xml><?xml version="1.0" encoding="utf-8"?>
<calcChain xmlns="http://schemas.openxmlformats.org/spreadsheetml/2006/main">
  <c r="CA4" i="1"/>
  <c r="CA7"/>
  <c r="AK33" l="1"/>
  <c r="AM33"/>
  <c r="AX33"/>
  <c r="BB33"/>
  <c r="CR33" s="1"/>
  <c r="BI33"/>
  <c r="BY33"/>
  <c r="BZ33"/>
  <c r="CA33"/>
  <c r="CB33"/>
  <c r="CC33"/>
  <c r="CD33"/>
  <c r="CE33"/>
  <c r="CF33"/>
  <c r="CG33"/>
  <c r="CH33"/>
  <c r="CI33"/>
  <c r="CJ33"/>
  <c r="CK33"/>
  <c r="CM33"/>
  <c r="CN33"/>
  <c r="CO33"/>
  <c r="CP33"/>
  <c r="CQ33"/>
  <c r="CS33"/>
  <c r="CT33"/>
  <c r="CW33"/>
  <c r="AK34"/>
  <c r="AM34"/>
  <c r="CP34" s="1"/>
  <c r="AX34"/>
  <c r="BB34"/>
  <c r="CR34" s="1"/>
  <c r="BI34"/>
  <c r="BY34"/>
  <c r="BZ34"/>
  <c r="CA34"/>
  <c r="CB34"/>
  <c r="CC34"/>
  <c r="CD34"/>
  <c r="CE34"/>
  <c r="CF34"/>
  <c r="CG34"/>
  <c r="CH34"/>
  <c r="CI34"/>
  <c r="CJ34"/>
  <c r="CK34"/>
  <c r="CM34"/>
  <c r="CN34"/>
  <c r="CO34"/>
  <c r="CQ34"/>
  <c r="CS34"/>
  <c r="CT34"/>
  <c r="CW34"/>
  <c r="AK35"/>
  <c r="AM35"/>
  <c r="CP35" s="1"/>
  <c r="AX35"/>
  <c r="CQ35" s="1"/>
  <c r="BB35"/>
  <c r="CR35" s="1"/>
  <c r="BI35"/>
  <c r="CS35" s="1"/>
  <c r="BY35"/>
  <c r="BZ35"/>
  <c r="CA35"/>
  <c r="CB35"/>
  <c r="CC35"/>
  <c r="CD35"/>
  <c r="CE35"/>
  <c r="CF35"/>
  <c r="CG35"/>
  <c r="CH35"/>
  <c r="CI35"/>
  <c r="CJ35"/>
  <c r="CK35"/>
  <c r="CM35"/>
  <c r="CN35"/>
  <c r="CO35"/>
  <c r="CT35"/>
  <c r="CW35"/>
  <c r="AK36"/>
  <c r="AM36"/>
  <c r="CP36" s="1"/>
  <c r="AX36"/>
  <c r="BB36"/>
  <c r="CR36" s="1"/>
  <c r="BI36"/>
  <c r="CS36" s="1"/>
  <c r="BY36"/>
  <c r="BZ36"/>
  <c r="CA36"/>
  <c r="CB36"/>
  <c r="CC36"/>
  <c r="CD36"/>
  <c r="CE36"/>
  <c r="CF36"/>
  <c r="CG36"/>
  <c r="CH36"/>
  <c r="CI36"/>
  <c r="CJ36"/>
  <c r="CK36"/>
  <c r="CM36"/>
  <c r="CN36"/>
  <c r="CO36"/>
  <c r="CQ36"/>
  <c r="CT36"/>
  <c r="CW36"/>
  <c r="AK37"/>
  <c r="AM37"/>
  <c r="CP37" s="1"/>
  <c r="AX37"/>
  <c r="CQ37" s="1"/>
  <c r="BB37"/>
  <c r="CR37" s="1"/>
  <c r="BI37"/>
  <c r="CS37" s="1"/>
  <c r="BY37"/>
  <c r="BZ37"/>
  <c r="CA37"/>
  <c r="CB37"/>
  <c r="CC37"/>
  <c r="CD37"/>
  <c r="CE37"/>
  <c r="CF37"/>
  <c r="CG37"/>
  <c r="CH37"/>
  <c r="CI37"/>
  <c r="CJ37"/>
  <c r="CK37"/>
  <c r="CM37"/>
  <c r="CN37"/>
  <c r="CO37"/>
  <c r="CT37"/>
  <c r="CW37"/>
  <c r="AK38"/>
  <c r="AM38"/>
  <c r="CP38" s="1"/>
  <c r="AX38"/>
  <c r="CQ38" s="1"/>
  <c r="BB38"/>
  <c r="CR38" s="1"/>
  <c r="BI38"/>
  <c r="CS38" s="1"/>
  <c r="BY38"/>
  <c r="BZ38"/>
  <c r="CA38"/>
  <c r="CB38"/>
  <c r="CC38"/>
  <c r="CD38"/>
  <c r="CE38"/>
  <c r="CF38"/>
  <c r="CG38"/>
  <c r="CH38"/>
  <c r="CI38"/>
  <c r="CJ38"/>
  <c r="CK38"/>
  <c r="CM38"/>
  <c r="CN38"/>
  <c r="CO38"/>
  <c r="CT38"/>
  <c r="CW38"/>
  <c r="AK39"/>
  <c r="AM39"/>
  <c r="CP39" s="1"/>
  <c r="AX39"/>
  <c r="CQ39" s="1"/>
  <c r="BB39"/>
  <c r="CR39" s="1"/>
  <c r="BI39"/>
  <c r="CS39" s="1"/>
  <c r="BY39"/>
  <c r="BZ39"/>
  <c r="CA39"/>
  <c r="CB39"/>
  <c r="CC39"/>
  <c r="CD39"/>
  <c r="CE39"/>
  <c r="CF39"/>
  <c r="CG39"/>
  <c r="CH39"/>
  <c r="CI39"/>
  <c r="CJ39"/>
  <c r="CK39"/>
  <c r="CM39"/>
  <c r="CN39"/>
  <c r="CO39"/>
  <c r="CT39"/>
  <c r="CW39"/>
  <c r="A6" i="4"/>
  <c r="A5"/>
  <c r="A4"/>
  <c r="O4" i="3"/>
  <c r="J4"/>
  <c r="F5"/>
  <c r="A5"/>
  <c r="B6"/>
  <c r="A6"/>
  <c r="CL38" i="1" l="1"/>
  <c r="CL33"/>
  <c r="CL37"/>
  <c r="CU37"/>
  <c r="CL36"/>
  <c r="CL34"/>
  <c r="CL39"/>
  <c r="CL35"/>
  <c r="CU34"/>
  <c r="CU33"/>
  <c r="CV33" s="1"/>
  <c r="CU39"/>
  <c r="CU35"/>
  <c r="CU38"/>
  <c r="CV38" s="1"/>
  <c r="CU36"/>
  <c r="CV36" s="1"/>
  <c r="CV35" l="1"/>
  <c r="CV39"/>
  <c r="CV37"/>
  <c r="CV34"/>
  <c r="F7" i="3" l="1"/>
  <c r="F6"/>
  <c r="F4"/>
  <c r="A7"/>
  <c r="Q7"/>
  <c r="P7"/>
  <c r="O7"/>
  <c r="M7"/>
  <c r="L7"/>
  <c r="K7"/>
  <c r="N10"/>
  <c r="M10"/>
  <c r="L10"/>
  <c r="K10"/>
  <c r="J10"/>
  <c r="I10"/>
  <c r="H10"/>
  <c r="G10"/>
  <c r="F10"/>
  <c r="E10"/>
  <c r="D10"/>
  <c r="O10"/>
  <c r="O11"/>
  <c r="L18"/>
  <c r="K18"/>
  <c r="J18"/>
  <c r="I18"/>
  <c r="H18"/>
  <c r="G18"/>
  <c r="L17"/>
  <c r="K17"/>
  <c r="J17"/>
  <c r="N14"/>
  <c r="M14"/>
  <c r="L14"/>
  <c r="K14"/>
  <c r="J14"/>
  <c r="I14"/>
  <c r="H14"/>
  <c r="G14"/>
  <c r="F14"/>
  <c r="E14"/>
  <c r="D14"/>
  <c r="N16"/>
  <c r="M16"/>
  <c r="L16"/>
  <c r="K16"/>
  <c r="J16"/>
  <c r="I16"/>
  <c r="H16"/>
  <c r="G16"/>
  <c r="F16"/>
  <c r="E16"/>
  <c r="CP11" i="1"/>
  <c r="AM6"/>
  <c r="CP6" s="1"/>
  <c r="AM7"/>
  <c r="CP7" s="1"/>
  <c r="AM8"/>
  <c r="CP8" s="1"/>
  <c r="AM9"/>
  <c r="CP9" s="1"/>
  <c r="AM10"/>
  <c r="CP10" s="1"/>
  <c r="AM11"/>
  <c r="AM12"/>
  <c r="CP12" s="1"/>
  <c r="AM13"/>
  <c r="CP13" s="1"/>
  <c r="AM14"/>
  <c r="CP14" s="1"/>
  <c r="AM15"/>
  <c r="CP15" s="1"/>
  <c r="AM16"/>
  <c r="CP16" s="1"/>
  <c r="AM17"/>
  <c r="CP17" s="1"/>
  <c r="AM18"/>
  <c r="CP18" s="1"/>
  <c r="AM19"/>
  <c r="CP19" s="1"/>
  <c r="AM20"/>
  <c r="CP20" s="1"/>
  <c r="AM21"/>
  <c r="CP21" s="1"/>
  <c r="AM22"/>
  <c r="CP22" s="1"/>
  <c r="AM23"/>
  <c r="CP23" s="1"/>
  <c r="AM24"/>
  <c r="CP24" s="1"/>
  <c r="AM25"/>
  <c r="CP25" s="1"/>
  <c r="AM26"/>
  <c r="CP26" s="1"/>
  <c r="AM27"/>
  <c r="CP27" s="1"/>
  <c r="AM28"/>
  <c r="CP28" s="1"/>
  <c r="AM29"/>
  <c r="CP29" s="1"/>
  <c r="AM30"/>
  <c r="CP30" s="1"/>
  <c r="AM31"/>
  <c r="CP31" s="1"/>
  <c r="AM32"/>
  <c r="CP32" s="1"/>
  <c r="AM40"/>
  <c r="CP40" s="1"/>
  <c r="AM41"/>
  <c r="CP41" s="1"/>
  <c r="AM42"/>
  <c r="CP42" s="1"/>
  <c r="AM43"/>
  <c r="CP43" s="1"/>
  <c r="AM44"/>
  <c r="CP44" s="1"/>
  <c r="AM45"/>
  <c r="CP45" s="1"/>
  <c r="AM46"/>
  <c r="CP46" s="1"/>
  <c r="AM47"/>
  <c r="CP47" s="1"/>
  <c r="AM48"/>
  <c r="CP48" s="1"/>
  <c r="AM49"/>
  <c r="CP49" s="1"/>
  <c r="AM50"/>
  <c r="CP50" s="1"/>
  <c r="AK4"/>
  <c r="AM4" s="1"/>
  <c r="CP4" s="1"/>
  <c r="B51"/>
  <c r="O5" i="4" s="1"/>
  <c r="P5" s="1"/>
  <c r="O16" i="3" l="1"/>
  <c r="O6" i="4"/>
  <c r="P6" s="1"/>
  <c r="M30"/>
  <c r="L30"/>
  <c r="K30"/>
  <c r="J30"/>
  <c r="I30"/>
  <c r="H30"/>
  <c r="G30"/>
  <c r="F30"/>
  <c r="E30"/>
  <c r="D30"/>
  <c r="C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3"/>
  <c r="L23"/>
  <c r="K23"/>
  <c r="J23"/>
  <c r="I23"/>
  <c r="H23"/>
  <c r="G23"/>
  <c r="F23"/>
  <c r="E23"/>
  <c r="D23"/>
  <c r="M22"/>
  <c r="L22"/>
  <c r="K22"/>
  <c r="J22"/>
  <c r="I22"/>
  <c r="H22"/>
  <c r="G22"/>
  <c r="F22"/>
  <c r="E22"/>
  <c r="D22"/>
  <c r="M21"/>
  <c r="L21"/>
  <c r="K21"/>
  <c r="J21"/>
  <c r="I21"/>
  <c r="H21"/>
  <c r="G21"/>
  <c r="F21"/>
  <c r="E21"/>
  <c r="D21"/>
  <c r="M20"/>
  <c r="L20"/>
  <c r="K20"/>
  <c r="J20"/>
  <c r="I20"/>
  <c r="H20"/>
  <c r="G20"/>
  <c r="F20"/>
  <c r="E20"/>
  <c r="D20"/>
  <c r="M19"/>
  <c r="L19"/>
  <c r="K19"/>
  <c r="J19"/>
  <c r="I19"/>
  <c r="H19"/>
  <c r="G19"/>
  <c r="F19"/>
  <c r="E19"/>
  <c r="D19"/>
  <c r="M18"/>
  <c r="L18"/>
  <c r="K18"/>
  <c r="J18"/>
  <c r="I18"/>
  <c r="H18"/>
  <c r="G18"/>
  <c r="F18"/>
  <c r="E18"/>
  <c r="D18"/>
  <c r="C19"/>
  <c r="C20"/>
  <c r="C21"/>
  <c r="C22"/>
  <c r="C23"/>
  <c r="C24"/>
  <c r="C25"/>
  <c r="C26"/>
  <c r="C27"/>
  <c r="C28"/>
  <c r="C29"/>
  <c r="C18"/>
  <c r="CW14" i="1"/>
  <c r="CW15"/>
  <c r="CW16"/>
  <c r="CW17"/>
  <c r="CW18"/>
  <c r="CW19"/>
  <c r="CW20"/>
  <c r="CW21"/>
  <c r="CW22"/>
  <c r="CW23"/>
  <c r="CW24"/>
  <c r="CW25"/>
  <c r="CW26"/>
  <c r="CW27"/>
  <c r="CW28"/>
  <c r="CW29"/>
  <c r="CW30"/>
  <c r="CW31"/>
  <c r="CW32"/>
  <c r="CW40"/>
  <c r="CW41"/>
  <c r="CW42"/>
  <c r="CW43"/>
  <c r="CW44"/>
  <c r="CW45"/>
  <c r="CW46"/>
  <c r="CW47"/>
  <c r="CW48"/>
  <c r="CW49"/>
  <c r="CW50"/>
  <c r="CW5"/>
  <c r="A4" i="3" s="1"/>
  <c r="CW6" i="1"/>
  <c r="CW7"/>
  <c r="CW8"/>
  <c r="CW9"/>
  <c r="CW10"/>
  <c r="CW11"/>
  <c r="CW12"/>
  <c r="CW13"/>
  <c r="CW4"/>
  <c r="CN6"/>
  <c r="CN7"/>
  <c r="CN8"/>
  <c r="CN9"/>
  <c r="CN10"/>
  <c r="CN1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40"/>
  <c r="CN41"/>
  <c r="CN42"/>
  <c r="CN43"/>
  <c r="CN44"/>
  <c r="CN45"/>
  <c r="CN46"/>
  <c r="CN47"/>
  <c r="CN48"/>
  <c r="CN49"/>
  <c r="CN50"/>
  <c r="CN5"/>
  <c r="Q20" i="3" s="1"/>
  <c r="CN4" i="1"/>
  <c r="BY5"/>
  <c r="BZ5"/>
  <c r="CA5"/>
  <c r="CB5"/>
  <c r="CC5"/>
  <c r="CD5"/>
  <c r="CE5"/>
  <c r="CF5"/>
  <c r="CG5"/>
  <c r="CH5"/>
  <c r="CI5"/>
  <c r="CJ5"/>
  <c r="CK5"/>
  <c r="BY6"/>
  <c r="BZ6"/>
  <c r="CA6"/>
  <c r="CB6"/>
  <c r="CC6"/>
  <c r="CD6"/>
  <c r="CE6"/>
  <c r="CF6"/>
  <c r="CG6"/>
  <c r="CH6"/>
  <c r="CI6"/>
  <c r="CJ6"/>
  <c r="CK6"/>
  <c r="BY7"/>
  <c r="BZ7"/>
  <c r="CB7"/>
  <c r="CC7"/>
  <c r="CD7"/>
  <c r="CE7"/>
  <c r="CF7"/>
  <c r="CG7"/>
  <c r="CH7"/>
  <c r="CI7"/>
  <c r="CJ7"/>
  <c r="CK7"/>
  <c r="BY8"/>
  <c r="BZ8"/>
  <c r="CA8"/>
  <c r="CB8"/>
  <c r="CC8"/>
  <c r="CD8"/>
  <c r="CE8"/>
  <c r="CF8"/>
  <c r="CG8"/>
  <c r="CH8"/>
  <c r="CI8"/>
  <c r="CJ8"/>
  <c r="CK8"/>
  <c r="BY9"/>
  <c r="BZ9"/>
  <c r="CA9"/>
  <c r="CB9"/>
  <c r="CC9"/>
  <c r="CD9"/>
  <c r="CE9"/>
  <c r="CF9"/>
  <c r="CG9"/>
  <c r="CH9"/>
  <c r="CI9"/>
  <c r="CJ9"/>
  <c r="CK9"/>
  <c r="BY10"/>
  <c r="BZ10"/>
  <c r="CA10"/>
  <c r="CB10"/>
  <c r="CC10"/>
  <c r="CD10"/>
  <c r="CE10"/>
  <c r="CF10"/>
  <c r="CG10"/>
  <c r="CH10"/>
  <c r="CI10"/>
  <c r="CJ10"/>
  <c r="CK10"/>
  <c r="BY11"/>
  <c r="BZ11"/>
  <c r="CA11"/>
  <c r="CB11"/>
  <c r="CC11"/>
  <c r="CD11"/>
  <c r="CE11"/>
  <c r="CF11"/>
  <c r="CG11"/>
  <c r="CH11"/>
  <c r="CI11"/>
  <c r="CJ11"/>
  <c r="CK11"/>
  <c r="BY12"/>
  <c r="BZ12"/>
  <c r="CA12"/>
  <c r="CB12"/>
  <c r="CC12"/>
  <c r="CD12"/>
  <c r="CE12"/>
  <c r="CF12"/>
  <c r="CG12"/>
  <c r="CH12"/>
  <c r="CI12"/>
  <c r="CJ12"/>
  <c r="CK12"/>
  <c r="BY13"/>
  <c r="BZ13"/>
  <c r="CA13"/>
  <c r="CB13"/>
  <c r="CC13"/>
  <c r="CD13"/>
  <c r="CE13"/>
  <c r="CF13"/>
  <c r="CG13"/>
  <c r="CH13"/>
  <c r="CI13"/>
  <c r="CJ13"/>
  <c r="CK13"/>
  <c r="BY14"/>
  <c r="BZ14"/>
  <c r="CA14"/>
  <c r="CB14"/>
  <c r="CC14"/>
  <c r="CD14"/>
  <c r="CE14"/>
  <c r="CF14"/>
  <c r="CG14"/>
  <c r="CH14"/>
  <c r="CI14"/>
  <c r="CJ14"/>
  <c r="CK14"/>
  <c r="BY15"/>
  <c r="BZ15"/>
  <c r="CA15"/>
  <c r="CB15"/>
  <c r="CC15"/>
  <c r="CD15"/>
  <c r="CE15"/>
  <c r="CF15"/>
  <c r="CG15"/>
  <c r="CH15"/>
  <c r="CI15"/>
  <c r="CJ15"/>
  <c r="CK15"/>
  <c r="BY16"/>
  <c r="BZ16"/>
  <c r="CA16"/>
  <c r="CB16"/>
  <c r="CC16"/>
  <c r="CD16"/>
  <c r="CE16"/>
  <c r="CF16"/>
  <c r="CG16"/>
  <c r="CH16"/>
  <c r="CI16"/>
  <c r="CJ16"/>
  <c r="CK16"/>
  <c r="BY17"/>
  <c r="BZ17"/>
  <c r="CA17"/>
  <c r="CB17"/>
  <c r="CC17"/>
  <c r="CD17"/>
  <c r="CE17"/>
  <c r="CF17"/>
  <c r="CG17"/>
  <c r="CH17"/>
  <c r="CI17"/>
  <c r="CJ17"/>
  <c r="CK17"/>
  <c r="BY18"/>
  <c r="BZ18"/>
  <c r="CA18"/>
  <c r="CB18"/>
  <c r="CC18"/>
  <c r="CD18"/>
  <c r="CE18"/>
  <c r="CF18"/>
  <c r="CG18"/>
  <c r="CH18"/>
  <c r="CI18"/>
  <c r="CJ18"/>
  <c r="CK18"/>
  <c r="BY19"/>
  <c r="BZ19"/>
  <c r="CA19"/>
  <c r="CB19"/>
  <c r="CC19"/>
  <c r="CD19"/>
  <c r="CE19"/>
  <c r="CF19"/>
  <c r="CG19"/>
  <c r="CH19"/>
  <c r="CI19"/>
  <c r="CJ19"/>
  <c r="CK19"/>
  <c r="BY20"/>
  <c r="BZ20"/>
  <c r="CA20"/>
  <c r="CB20"/>
  <c r="CC20"/>
  <c r="CD20"/>
  <c r="CE20"/>
  <c r="CF20"/>
  <c r="CG20"/>
  <c r="CH20"/>
  <c r="CI20"/>
  <c r="CJ20"/>
  <c r="CK20"/>
  <c r="BY21"/>
  <c r="BZ21"/>
  <c r="CA21"/>
  <c r="CB21"/>
  <c r="CC21"/>
  <c r="CD21"/>
  <c r="CE21"/>
  <c r="CF21"/>
  <c r="CG21"/>
  <c r="CH21"/>
  <c r="CI21"/>
  <c r="CJ21"/>
  <c r="CK21"/>
  <c r="BY22"/>
  <c r="BZ22"/>
  <c r="CA22"/>
  <c r="CB22"/>
  <c r="CC22"/>
  <c r="CD22"/>
  <c r="CE22"/>
  <c r="CF22"/>
  <c r="CG22"/>
  <c r="CH22"/>
  <c r="CI22"/>
  <c r="CJ22"/>
  <c r="CK22"/>
  <c r="BY23"/>
  <c r="BZ23"/>
  <c r="CA23"/>
  <c r="CB23"/>
  <c r="CC23"/>
  <c r="CD23"/>
  <c r="CE23"/>
  <c r="CF23"/>
  <c r="CG23"/>
  <c r="CH23"/>
  <c r="CI23"/>
  <c r="CJ23"/>
  <c r="CK23"/>
  <c r="BY24"/>
  <c r="BZ24"/>
  <c r="CA24"/>
  <c r="CB24"/>
  <c r="CC24"/>
  <c r="CD24"/>
  <c r="CE24"/>
  <c r="CF24"/>
  <c r="CG24"/>
  <c r="CH24"/>
  <c r="CI24"/>
  <c r="CJ24"/>
  <c r="CK24"/>
  <c r="BY25"/>
  <c r="BZ25"/>
  <c r="CA25"/>
  <c r="CB25"/>
  <c r="CC25"/>
  <c r="CD25"/>
  <c r="CE25"/>
  <c r="CF25"/>
  <c r="CG25"/>
  <c r="CH25"/>
  <c r="CI25"/>
  <c r="CJ25"/>
  <c r="CK25"/>
  <c r="BY26"/>
  <c r="BZ26"/>
  <c r="CA26"/>
  <c r="CB26"/>
  <c r="CC26"/>
  <c r="CD26"/>
  <c r="CE26"/>
  <c r="CF26"/>
  <c r="CG26"/>
  <c r="CH26"/>
  <c r="CI26"/>
  <c r="CJ26"/>
  <c r="CK26"/>
  <c r="BY27"/>
  <c r="BZ27"/>
  <c r="CA27"/>
  <c r="CB27"/>
  <c r="CC27"/>
  <c r="CD27"/>
  <c r="CE27"/>
  <c r="CF27"/>
  <c r="CG27"/>
  <c r="CH27"/>
  <c r="CI27"/>
  <c r="CJ27"/>
  <c r="CK27"/>
  <c r="BY28"/>
  <c r="BZ28"/>
  <c r="CA28"/>
  <c r="CB28"/>
  <c r="CC28"/>
  <c r="CD28"/>
  <c r="CE28"/>
  <c r="CF28"/>
  <c r="CG28"/>
  <c r="CH28"/>
  <c r="CI28"/>
  <c r="CJ28"/>
  <c r="CK28"/>
  <c r="BY29"/>
  <c r="BZ29"/>
  <c r="CA29"/>
  <c r="CB29"/>
  <c r="CC29"/>
  <c r="CD29"/>
  <c r="CE29"/>
  <c r="CF29"/>
  <c r="CG29"/>
  <c r="CH29"/>
  <c r="CI29"/>
  <c r="CJ29"/>
  <c r="CK29"/>
  <c r="BY30"/>
  <c r="BZ30"/>
  <c r="CA30"/>
  <c r="CB30"/>
  <c r="CC30"/>
  <c r="CD30"/>
  <c r="CE30"/>
  <c r="CF30"/>
  <c r="CG30"/>
  <c r="CH30"/>
  <c r="CI30"/>
  <c r="CJ30"/>
  <c r="CK30"/>
  <c r="BY31"/>
  <c r="BZ31"/>
  <c r="CA31"/>
  <c r="CB31"/>
  <c r="CC31"/>
  <c r="CD31"/>
  <c r="CE31"/>
  <c r="CF31"/>
  <c r="CG31"/>
  <c r="CH31"/>
  <c r="CI31"/>
  <c r="CJ31"/>
  <c r="CK31"/>
  <c r="BY32"/>
  <c r="BZ32"/>
  <c r="CA32"/>
  <c r="CB32"/>
  <c r="CC32"/>
  <c r="CD32"/>
  <c r="CE32"/>
  <c r="CF32"/>
  <c r="CG32"/>
  <c r="CH32"/>
  <c r="CI32"/>
  <c r="CJ32"/>
  <c r="CK32"/>
  <c r="BY40"/>
  <c r="BZ40"/>
  <c r="CA40"/>
  <c r="CB40"/>
  <c r="CC40"/>
  <c r="CD40"/>
  <c r="CE40"/>
  <c r="CF40"/>
  <c r="CG40"/>
  <c r="CH40"/>
  <c r="CI40"/>
  <c r="CJ40"/>
  <c r="CK40"/>
  <c r="BY41"/>
  <c r="BZ41"/>
  <c r="CA41"/>
  <c r="CB41"/>
  <c r="CC41"/>
  <c r="CD41"/>
  <c r="CE41"/>
  <c r="CF41"/>
  <c r="CG41"/>
  <c r="CH41"/>
  <c r="CI41"/>
  <c r="CJ41"/>
  <c r="CK41"/>
  <c r="BY42"/>
  <c r="BZ42"/>
  <c r="CA42"/>
  <c r="CB42"/>
  <c r="CC42"/>
  <c r="CD42"/>
  <c r="CE42"/>
  <c r="CF42"/>
  <c r="CG42"/>
  <c r="CH42"/>
  <c r="CI42"/>
  <c r="CJ42"/>
  <c r="CK42"/>
  <c r="BY43"/>
  <c r="BZ43"/>
  <c r="CA43"/>
  <c r="CB43"/>
  <c r="CC43"/>
  <c r="CD43"/>
  <c r="CE43"/>
  <c r="CF43"/>
  <c r="CG43"/>
  <c r="CH43"/>
  <c r="CI43"/>
  <c r="CJ43"/>
  <c r="CK43"/>
  <c r="BY44"/>
  <c r="BZ44"/>
  <c r="CA44"/>
  <c r="CB44"/>
  <c r="CC44"/>
  <c r="CD44"/>
  <c r="CE44"/>
  <c r="CF44"/>
  <c r="CG44"/>
  <c r="CH44"/>
  <c r="CI44"/>
  <c r="CJ44"/>
  <c r="CK44"/>
  <c r="BY45"/>
  <c r="BZ45"/>
  <c r="CA45"/>
  <c r="CB45"/>
  <c r="CC45"/>
  <c r="CD45"/>
  <c r="CE45"/>
  <c r="CF45"/>
  <c r="CG45"/>
  <c r="CH45"/>
  <c r="CI45"/>
  <c r="CJ45"/>
  <c r="CK45"/>
  <c r="BY46"/>
  <c r="BZ46"/>
  <c r="CA46"/>
  <c r="CB46"/>
  <c r="CC46"/>
  <c r="CD46"/>
  <c r="CE46"/>
  <c r="CF46"/>
  <c r="CG46"/>
  <c r="CH46"/>
  <c r="CI46"/>
  <c r="CJ46"/>
  <c r="CK46"/>
  <c r="BY47"/>
  <c r="BZ47"/>
  <c r="CA47"/>
  <c r="CB47"/>
  <c r="CC47"/>
  <c r="CD47"/>
  <c r="CE47"/>
  <c r="CF47"/>
  <c r="CG47"/>
  <c r="CH47"/>
  <c r="CI47"/>
  <c r="CJ47"/>
  <c r="CK47"/>
  <c r="BY48"/>
  <c r="BZ48"/>
  <c r="CA48"/>
  <c r="CB48"/>
  <c r="CC48"/>
  <c r="CD48"/>
  <c r="CE48"/>
  <c r="CF48"/>
  <c r="CG48"/>
  <c r="CH48"/>
  <c r="CI48"/>
  <c r="CJ48"/>
  <c r="CK48"/>
  <c r="BY49"/>
  <c r="BZ49"/>
  <c r="CA49"/>
  <c r="CB49"/>
  <c r="CC49"/>
  <c r="CD49"/>
  <c r="CE49"/>
  <c r="CF49"/>
  <c r="CG49"/>
  <c r="CH49"/>
  <c r="CI49"/>
  <c r="CJ49"/>
  <c r="CK49"/>
  <c r="BY50"/>
  <c r="BZ50"/>
  <c r="CA50"/>
  <c r="CB50"/>
  <c r="CC50"/>
  <c r="CD50"/>
  <c r="CE50"/>
  <c r="CF50"/>
  <c r="CG50"/>
  <c r="CH50"/>
  <c r="CI50"/>
  <c r="CJ50"/>
  <c r="CK50"/>
  <c r="BZ4"/>
  <c r="CB4"/>
  <c r="CC4"/>
  <c r="CD4"/>
  <c r="CE4"/>
  <c r="CF4"/>
  <c r="CG4"/>
  <c r="CH4"/>
  <c r="CI4"/>
  <c r="CJ4"/>
  <c r="CK4"/>
  <c r="BY4"/>
  <c r="N11" i="3" l="1"/>
  <c r="M11"/>
  <c r="L11"/>
  <c r="K11"/>
  <c r="J11"/>
  <c r="I11"/>
  <c r="H11"/>
  <c r="G11"/>
  <c r="F11"/>
  <c r="E11"/>
  <c r="D11"/>
  <c r="CN51" i="1"/>
  <c r="CI51"/>
  <c r="CE51"/>
  <c r="CA51"/>
  <c r="CH51"/>
  <c r="CD51"/>
  <c r="BZ51"/>
  <c r="CJ51"/>
  <c r="CF51"/>
  <c r="CB51"/>
  <c r="CK51"/>
  <c r="CG51"/>
  <c r="CC51"/>
  <c r="O28" i="4"/>
  <c r="P28" s="1"/>
  <c r="O24"/>
  <c r="P24" s="1"/>
  <c r="O20"/>
  <c r="P20" s="1"/>
  <c r="O27"/>
  <c r="P27" s="1"/>
  <c r="O23"/>
  <c r="P23" s="1"/>
  <c r="O19"/>
  <c r="P19" s="1"/>
  <c r="O18"/>
  <c r="P18" s="1"/>
  <c r="O26"/>
  <c r="P26" s="1"/>
  <c r="O22"/>
  <c r="P22" s="1"/>
  <c r="O30"/>
  <c r="P30" s="1"/>
  <c r="O29"/>
  <c r="P29" s="1"/>
  <c r="O25"/>
  <c r="P25" s="1"/>
  <c r="O21"/>
  <c r="P21" s="1"/>
  <c r="BY51" i="1"/>
  <c r="CL50"/>
  <c r="CL47"/>
  <c r="CL46"/>
  <c r="CL43"/>
  <c r="CL42"/>
  <c r="CL30"/>
  <c r="CL29"/>
  <c r="CL26"/>
  <c r="CL25"/>
  <c r="CL22"/>
  <c r="CL21"/>
  <c r="CL18"/>
  <c r="CL17"/>
  <c r="CL14"/>
  <c r="CL13"/>
  <c r="CL10"/>
  <c r="CL9"/>
  <c r="CL6"/>
  <c r="CL5"/>
  <c r="CL49"/>
  <c r="CL45"/>
  <c r="CL41"/>
  <c r="CL32"/>
  <c r="CL28"/>
  <c r="CL24"/>
  <c r="CL20"/>
  <c r="CL16"/>
  <c r="CL12"/>
  <c r="CL8"/>
  <c r="CL48"/>
  <c r="CL44"/>
  <c r="CL40"/>
  <c r="CL31"/>
  <c r="CL27"/>
  <c r="CL23"/>
  <c r="CL19"/>
  <c r="CL15"/>
  <c r="CL11"/>
  <c r="CL7"/>
  <c r="CL4"/>
  <c r="P31" i="4" l="1"/>
  <c r="CL51" i="1"/>
  <c r="CL52" s="1"/>
  <c r="Q11" i="3"/>
  <c r="AK5" i="1" l="1"/>
  <c r="AM5" s="1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40"/>
  <c r="AK41"/>
  <c r="AK42"/>
  <c r="AK43"/>
  <c r="AK44"/>
  <c r="AK45"/>
  <c r="AK46"/>
  <c r="AK47"/>
  <c r="AK48"/>
  <c r="AK49"/>
  <c r="AK50"/>
  <c r="CP5" l="1"/>
  <c r="CP51" s="1"/>
  <c r="AM51"/>
  <c r="O8" i="4" s="1"/>
  <c r="P8" s="1"/>
  <c r="C15" i="3"/>
  <c r="AK51" i="1"/>
  <c r="O7" i="4" s="1"/>
  <c r="P7" s="1"/>
  <c r="AP51" i="1"/>
  <c r="H15" i="3" l="1"/>
  <c r="F15"/>
  <c r="D15"/>
  <c r="I15"/>
  <c r="N15"/>
  <c r="G15"/>
  <c r="E15"/>
  <c r="Z51" i="1" l="1"/>
  <c r="AA51"/>
  <c r="AB51"/>
  <c r="AC51"/>
  <c r="AD51"/>
  <c r="AE51"/>
  <c r="AF51"/>
  <c r="AG51"/>
  <c r="AH51"/>
  <c r="M15" i="3"/>
  <c r="L15"/>
  <c r="K15"/>
  <c r="J15"/>
  <c r="O15" l="1"/>
  <c r="Q15" s="1"/>
  <c r="CO4" i="1"/>
  <c r="P18" i="3"/>
  <c r="P17"/>
  <c r="P16"/>
  <c r="E3" l="1"/>
  <c r="CO31" i="1"/>
  <c r="AX31"/>
  <c r="CQ31" s="1"/>
  <c r="BB31"/>
  <c r="CR31" s="1"/>
  <c r="BI31"/>
  <c r="CS31" s="1"/>
  <c r="CM31"/>
  <c r="CT31"/>
  <c r="CO32"/>
  <c r="AX32"/>
  <c r="CQ32" s="1"/>
  <c r="BB32"/>
  <c r="CR32" s="1"/>
  <c r="BI32"/>
  <c r="CS32" s="1"/>
  <c r="CM32"/>
  <c r="CT32"/>
  <c r="CO40"/>
  <c r="AX40"/>
  <c r="CQ40" s="1"/>
  <c r="BB40"/>
  <c r="CR40" s="1"/>
  <c r="BI40"/>
  <c r="CS40" s="1"/>
  <c r="CM40"/>
  <c r="CT40"/>
  <c r="CO41"/>
  <c r="AX41"/>
  <c r="CQ41" s="1"/>
  <c r="BB41"/>
  <c r="CR41" s="1"/>
  <c r="BI41"/>
  <c r="CS41" s="1"/>
  <c r="CM41"/>
  <c r="CT41"/>
  <c r="CO42"/>
  <c r="AX42"/>
  <c r="CQ42" s="1"/>
  <c r="BB42"/>
  <c r="CR42" s="1"/>
  <c r="BI42"/>
  <c r="CS42" s="1"/>
  <c r="CM42"/>
  <c r="CT42"/>
  <c r="CO43"/>
  <c r="AX43"/>
  <c r="CQ43" s="1"/>
  <c r="BB43"/>
  <c r="CR43" s="1"/>
  <c r="BI43"/>
  <c r="CS43" s="1"/>
  <c r="CM43"/>
  <c r="CT43"/>
  <c r="CO44"/>
  <c r="AX44"/>
  <c r="CQ44" s="1"/>
  <c r="BB44"/>
  <c r="CR44" s="1"/>
  <c r="BI44"/>
  <c r="CS44" s="1"/>
  <c r="CM44"/>
  <c r="CT44"/>
  <c r="CO45"/>
  <c r="AX45"/>
  <c r="CQ45" s="1"/>
  <c r="BB45"/>
  <c r="CR45" s="1"/>
  <c r="BI45"/>
  <c r="CS45" s="1"/>
  <c r="CM45"/>
  <c r="CT45"/>
  <c r="CO46"/>
  <c r="AX46"/>
  <c r="CQ46" s="1"/>
  <c r="BB46"/>
  <c r="CR46" s="1"/>
  <c r="BI46"/>
  <c r="CS46" s="1"/>
  <c r="CM46"/>
  <c r="CT46"/>
  <c r="CO47"/>
  <c r="AX47"/>
  <c r="CQ47" s="1"/>
  <c r="BB47"/>
  <c r="CR47" s="1"/>
  <c r="BI47"/>
  <c r="CS47" s="1"/>
  <c r="CM47"/>
  <c r="CT47"/>
  <c r="CO48"/>
  <c r="AX48"/>
  <c r="CQ48" s="1"/>
  <c r="BB48"/>
  <c r="CR48" s="1"/>
  <c r="BI48"/>
  <c r="CS48" s="1"/>
  <c r="CM48"/>
  <c r="CT48"/>
  <c r="CO49"/>
  <c r="AX49"/>
  <c r="CQ49" s="1"/>
  <c r="BB49"/>
  <c r="CR49" s="1"/>
  <c r="BI49"/>
  <c r="CS49" s="1"/>
  <c r="CM49"/>
  <c r="CT49"/>
  <c r="CO50"/>
  <c r="AX50"/>
  <c r="CQ50" s="1"/>
  <c r="BB50"/>
  <c r="CR50" s="1"/>
  <c r="BI50"/>
  <c r="CS50" s="1"/>
  <c r="CM50"/>
  <c r="CT50"/>
  <c r="CU47" l="1"/>
  <c r="CU45"/>
  <c r="CU43"/>
  <c r="CU41"/>
  <c r="CU32"/>
  <c r="CU49"/>
  <c r="CU50"/>
  <c r="CV50" s="1"/>
  <c r="CU46"/>
  <c r="CU42"/>
  <c r="CU40"/>
  <c r="CU31"/>
  <c r="CU48"/>
  <c r="CU44"/>
  <c r="O14" i="3"/>
  <c r="CV45" i="1"/>
  <c r="CV43"/>
  <c r="CT5"/>
  <c r="Q21" i="3" s="1"/>
  <c r="CT6" i="1"/>
  <c r="CT7"/>
  <c r="CT8"/>
  <c r="CT9"/>
  <c r="CT10"/>
  <c r="CT11"/>
  <c r="CT12"/>
  <c r="CT13"/>
  <c r="CT14"/>
  <c r="CT15"/>
  <c r="CT16"/>
  <c r="CT17"/>
  <c r="CT18"/>
  <c r="CT19"/>
  <c r="CT20"/>
  <c r="CT21"/>
  <c r="CT22"/>
  <c r="CT23"/>
  <c r="CT24"/>
  <c r="CT25"/>
  <c r="CT26"/>
  <c r="CT27"/>
  <c r="CT28"/>
  <c r="CT29"/>
  <c r="CT30"/>
  <c r="CM5"/>
  <c r="Q19" i="3" s="1"/>
  <c r="CM6" i="1"/>
  <c r="CM7"/>
  <c r="CM8"/>
  <c r="CM9"/>
  <c r="CM10"/>
  <c r="CM11"/>
  <c r="CM12"/>
  <c r="CM13"/>
  <c r="CM14"/>
  <c r="CM15"/>
  <c r="CM16"/>
  <c r="CM17"/>
  <c r="CM18"/>
  <c r="CM19"/>
  <c r="CM20"/>
  <c r="CM21"/>
  <c r="CM22"/>
  <c r="CM23"/>
  <c r="CM24"/>
  <c r="CM25"/>
  <c r="CM26"/>
  <c r="CM27"/>
  <c r="CM28"/>
  <c r="CM29"/>
  <c r="CM30"/>
  <c r="CM4"/>
  <c r="AV51"/>
  <c r="AW51"/>
  <c r="BI26"/>
  <c r="CS26" s="1"/>
  <c r="BB26"/>
  <c r="CR26" s="1"/>
  <c r="AX26"/>
  <c r="CQ26" s="1"/>
  <c r="CO26"/>
  <c r="CO20"/>
  <c r="AX20"/>
  <c r="CQ20" s="1"/>
  <c r="BB20"/>
  <c r="CR20" s="1"/>
  <c r="BI20"/>
  <c r="CS20" s="1"/>
  <c r="CO21"/>
  <c r="AX21"/>
  <c r="CQ21" s="1"/>
  <c r="BB21"/>
  <c r="CR21" s="1"/>
  <c r="BI21"/>
  <c r="CS21" s="1"/>
  <c r="CO22"/>
  <c r="AX22"/>
  <c r="CQ22" s="1"/>
  <c r="BB22"/>
  <c r="CR22" s="1"/>
  <c r="BI22"/>
  <c r="CS22" s="1"/>
  <c r="CO23"/>
  <c r="AX23"/>
  <c r="CQ23" s="1"/>
  <c r="BB23"/>
  <c r="CR23" s="1"/>
  <c r="BI23"/>
  <c r="CS23" s="1"/>
  <c r="CO24"/>
  <c r="AX24"/>
  <c r="CQ24" s="1"/>
  <c r="BB24"/>
  <c r="CR24" s="1"/>
  <c r="BI24"/>
  <c r="CS24" s="1"/>
  <c r="CO25"/>
  <c r="AX25"/>
  <c r="CQ25" s="1"/>
  <c r="BB25"/>
  <c r="CR25" s="1"/>
  <c r="BI25"/>
  <c r="CS25" s="1"/>
  <c r="CO27"/>
  <c r="AX27"/>
  <c r="CQ27" s="1"/>
  <c r="BB27"/>
  <c r="CR27" s="1"/>
  <c r="BI27"/>
  <c r="CS27" s="1"/>
  <c r="CO28"/>
  <c r="AX28"/>
  <c r="CQ28" s="1"/>
  <c r="BB28"/>
  <c r="CR28" s="1"/>
  <c r="BI28"/>
  <c r="CS28" s="1"/>
  <c r="BW51"/>
  <c r="BT51"/>
  <c r="BS51"/>
  <c r="BR51"/>
  <c r="BQ51"/>
  <c r="BP51"/>
  <c r="BO51"/>
  <c r="BN51"/>
  <c r="BM51"/>
  <c r="BL51"/>
  <c r="BK51"/>
  <c r="AJ51"/>
  <c r="AI51"/>
  <c r="CO30"/>
  <c r="CO29"/>
  <c r="CO19"/>
  <c r="CO18"/>
  <c r="CO17"/>
  <c r="CO16"/>
  <c r="CO15"/>
  <c r="CO14"/>
  <c r="CO13"/>
  <c r="CO12"/>
  <c r="CO11"/>
  <c r="CO10"/>
  <c r="CO6"/>
  <c r="CO5"/>
  <c r="BJ51"/>
  <c r="O12" i="4" s="1"/>
  <c r="P12" s="1"/>
  <c r="BH51" i="1"/>
  <c r="BG51"/>
  <c r="BF51"/>
  <c r="BE51"/>
  <c r="BD51"/>
  <c r="BC51"/>
  <c r="AY51"/>
  <c r="AZ51"/>
  <c r="BA51"/>
  <c r="AX4"/>
  <c r="AX5"/>
  <c r="AX6"/>
  <c r="CQ6" s="1"/>
  <c r="AX7"/>
  <c r="CQ7" s="1"/>
  <c r="AX9"/>
  <c r="CQ9" s="1"/>
  <c r="AX10"/>
  <c r="CQ10" s="1"/>
  <c r="AX11"/>
  <c r="CQ11" s="1"/>
  <c r="AX12"/>
  <c r="CQ12" s="1"/>
  <c r="AX13"/>
  <c r="CQ13" s="1"/>
  <c r="AX14"/>
  <c r="CQ14" s="1"/>
  <c r="AX15"/>
  <c r="CQ15" s="1"/>
  <c r="AX16"/>
  <c r="CQ16" s="1"/>
  <c r="AX17"/>
  <c r="CQ17" s="1"/>
  <c r="AX18"/>
  <c r="CQ18" s="1"/>
  <c r="AX19"/>
  <c r="CQ19" s="1"/>
  <c r="AX29"/>
  <c r="CQ29" s="1"/>
  <c r="AX30"/>
  <c r="CQ30" s="1"/>
  <c r="AN51"/>
  <c r="AO51"/>
  <c r="AQ51"/>
  <c r="AR51"/>
  <c r="AS51"/>
  <c r="AT51"/>
  <c r="AU51"/>
  <c r="AX8"/>
  <c r="CQ8" s="1"/>
  <c r="BB8"/>
  <c r="CR8" s="1"/>
  <c r="BB9"/>
  <c r="CR9" s="1"/>
  <c r="BB10"/>
  <c r="CR10" s="1"/>
  <c r="BB11"/>
  <c r="CR11" s="1"/>
  <c r="BB12"/>
  <c r="CR12" s="1"/>
  <c r="BB13"/>
  <c r="CR13" s="1"/>
  <c r="BB14"/>
  <c r="CR14" s="1"/>
  <c r="BB15"/>
  <c r="CR15" s="1"/>
  <c r="BB16"/>
  <c r="CR16" s="1"/>
  <c r="BB17"/>
  <c r="CR17" s="1"/>
  <c r="BB18"/>
  <c r="CR18" s="1"/>
  <c r="BB19"/>
  <c r="CR19" s="1"/>
  <c r="BB29"/>
  <c r="CR29" s="1"/>
  <c r="BB30"/>
  <c r="CR30" s="1"/>
  <c r="BB4"/>
  <c r="BB5"/>
  <c r="BB6"/>
  <c r="CR6" s="1"/>
  <c r="BB7"/>
  <c r="CR7" s="1"/>
  <c r="BI8"/>
  <c r="CS8" s="1"/>
  <c r="BI9"/>
  <c r="CS9" s="1"/>
  <c r="BI10"/>
  <c r="CS10" s="1"/>
  <c r="BI11"/>
  <c r="CS11" s="1"/>
  <c r="BI12"/>
  <c r="CS12" s="1"/>
  <c r="BI13"/>
  <c r="CS13" s="1"/>
  <c r="BI14"/>
  <c r="CS14" s="1"/>
  <c r="BI15"/>
  <c r="CS15" s="1"/>
  <c r="BI16"/>
  <c r="CS16" s="1"/>
  <c r="BI17"/>
  <c r="CS17" s="1"/>
  <c r="BI18"/>
  <c r="CS18" s="1"/>
  <c r="BI19"/>
  <c r="CS19" s="1"/>
  <c r="BI29"/>
  <c r="CS29" s="1"/>
  <c r="BI30"/>
  <c r="CS30" s="1"/>
  <c r="BI4"/>
  <c r="BI5"/>
  <c r="CS5" s="1"/>
  <c r="BI6"/>
  <c r="CS6" s="1"/>
  <c r="BI7"/>
  <c r="CS7" s="1"/>
  <c r="CT4"/>
  <c r="CT51" l="1"/>
  <c r="AM52"/>
  <c r="CU19"/>
  <c r="CU15"/>
  <c r="CU11"/>
  <c r="CQ5"/>
  <c r="CR5"/>
  <c r="Q14" i="3"/>
  <c r="CU30" i="1"/>
  <c r="CU26"/>
  <c r="CU22"/>
  <c r="CU18"/>
  <c r="CU14"/>
  <c r="CU10"/>
  <c r="CU6"/>
  <c r="CU27"/>
  <c r="CU29"/>
  <c r="CU25"/>
  <c r="CU21"/>
  <c r="CU17"/>
  <c r="CU13"/>
  <c r="CU23"/>
  <c r="CU28"/>
  <c r="CU24"/>
  <c r="CU20"/>
  <c r="CU16"/>
  <c r="CU12"/>
  <c r="AK52"/>
  <c r="CS4"/>
  <c r="CS51" s="1"/>
  <c r="CR4"/>
  <c r="CQ4"/>
  <c r="CQ51" s="1"/>
  <c r="CO9"/>
  <c r="CU9" s="1"/>
  <c r="CO7"/>
  <c r="CU7" s="1"/>
  <c r="CO8"/>
  <c r="CU8" s="1"/>
  <c r="CV47"/>
  <c r="CV48"/>
  <c r="CV42"/>
  <c r="CV46"/>
  <c r="CV40"/>
  <c r="CV41"/>
  <c r="CV49"/>
  <c r="CV44"/>
  <c r="CV32"/>
  <c r="CV31"/>
  <c r="BI51"/>
  <c r="O11" i="4" s="1"/>
  <c r="P11" s="1"/>
  <c r="AX51" i="1"/>
  <c r="CR51" l="1"/>
  <c r="CU5"/>
  <c r="CO51"/>
  <c r="O9" i="4"/>
  <c r="P9" s="1"/>
  <c r="CU4" i="1"/>
  <c r="Q16" i="3"/>
  <c r="O17"/>
  <c r="Q17" s="1"/>
  <c r="O18"/>
  <c r="Q18" s="1"/>
  <c r="CV20" i="1"/>
  <c r="CV28"/>
  <c r="CV21"/>
  <c r="CV27"/>
  <c r="CV23"/>
  <c r="CV26"/>
  <c r="CV25"/>
  <c r="CV24"/>
  <c r="CV22"/>
  <c r="BB51"/>
  <c r="O10" i="4" s="1"/>
  <c r="P10" s="1"/>
  <c r="CM51" i="1"/>
  <c r="CU51" l="1"/>
  <c r="CV51" s="1"/>
  <c r="P13" i="4"/>
  <c r="P33" s="1"/>
  <c r="Q22" i="3"/>
  <c r="BB52" i="1"/>
  <c r="CV6"/>
  <c r="CV10"/>
  <c r="CV14"/>
  <c r="CV18"/>
  <c r="CV9"/>
  <c r="CV13"/>
  <c r="CV17"/>
  <c r="CV12"/>
  <c r="CV16"/>
  <c r="CV29"/>
  <c r="CV5"/>
  <c r="CV30"/>
  <c r="CV7"/>
  <c r="CV11"/>
  <c r="CV15"/>
  <c r="CV19"/>
  <c r="AX52"/>
  <c r="J33" i="4" l="1"/>
  <c r="CV8" i="1"/>
  <c r="CU52" l="1"/>
  <c r="CV4"/>
  <c r="CV52" l="1"/>
  <c r="Q24" i="3"/>
  <c r="L24" l="1"/>
</calcChain>
</file>

<file path=xl/sharedStrings.xml><?xml version="1.0" encoding="utf-8"?>
<sst xmlns="http://schemas.openxmlformats.org/spreadsheetml/2006/main" count="216" uniqueCount="140">
  <si>
    <t xml:space="preserve">Skriv ind navn og addresse og tilpas oplysningerne i tabellen til hver person. </t>
  </si>
  <si>
    <t>Bemærkninger</t>
  </si>
  <si>
    <t>Morgmad</t>
  </si>
  <si>
    <t>Middag</t>
  </si>
  <si>
    <t>Aftenmad</t>
  </si>
  <si>
    <t>Land:</t>
  </si>
  <si>
    <t>Organisation:</t>
  </si>
  <si>
    <t>Adresse:</t>
  </si>
  <si>
    <t>Postnr.</t>
  </si>
  <si>
    <t>Sted</t>
  </si>
  <si>
    <t>E-mail adresse:</t>
  </si>
  <si>
    <t>Ledere</t>
  </si>
  <si>
    <t>Mývatn</t>
  </si>
  <si>
    <t>Langjökull</t>
  </si>
  <si>
    <t>Fornavn</t>
  </si>
  <si>
    <t>Adresse</t>
  </si>
  <si>
    <t>Telefon</t>
  </si>
  <si>
    <t>Morgenmad</t>
  </si>
  <si>
    <t>Deltagare</t>
  </si>
  <si>
    <t>Madras</t>
  </si>
  <si>
    <t>Afslutn.</t>
  </si>
  <si>
    <t>Middag - Lunch</t>
  </si>
  <si>
    <t>Aftensmad</t>
  </si>
  <si>
    <t>nr.</t>
  </si>
  <si>
    <t>Til</t>
  </si>
  <si>
    <t>Afslutning</t>
  </si>
  <si>
    <t>Overnat</t>
  </si>
  <si>
    <t>Mellem</t>
  </si>
  <si>
    <t>Efternavn</t>
  </si>
  <si>
    <t>Anden indkvartering i Island</t>
  </si>
  <si>
    <t>Avrejse</t>
  </si>
  <si>
    <t>Stævneafgift</t>
  </si>
  <si>
    <t>Pris</t>
  </si>
  <si>
    <t>Overnatting</t>
  </si>
  <si>
    <t>Afslutningsfest</t>
  </si>
  <si>
    <t>Dato</t>
  </si>
  <si>
    <t>Ankomst</t>
  </si>
  <si>
    <t>Tid</t>
  </si>
  <si>
    <t>Sum</t>
  </si>
  <si>
    <t>Stævne + turer</t>
  </si>
  <si>
    <t>Flynr.</t>
  </si>
  <si>
    <t>Nr.</t>
  </si>
  <si>
    <t>Madras lejes</t>
  </si>
  <si>
    <t>Turer</t>
  </si>
  <si>
    <t>To</t>
  </si>
  <si>
    <t>Per. nat</t>
  </si>
  <si>
    <t>Snæfellsnes</t>
  </si>
  <si>
    <t>Vestmannaeyjar</t>
  </si>
  <si>
    <t>Þórsmörk</t>
  </si>
  <si>
    <t>Flybuss</t>
  </si>
  <si>
    <t>Hestetur</t>
  </si>
  <si>
    <t>Gullfoss</t>
  </si>
  <si>
    <t>Man kan kopiere linjer, men kolumnerne må ikke forandres.</t>
  </si>
  <si>
    <t>Det er muligt at skrive lange texter i boxerne med adresser og bemærkninger.</t>
  </si>
  <si>
    <t>Bemærkninger : Opplysninger om specialdiet eller lignende.</t>
  </si>
  <si>
    <t>Anden inkvartering í Island :  Det er vigtigt at vi kan finde deltagere som vil være med til turer men overnatter ikke i skolene.</t>
  </si>
  <si>
    <t>per person</t>
  </si>
  <si>
    <t>per natt</t>
  </si>
  <si>
    <t xml:space="preserve"> Luftmadras lejes enkelt</t>
  </si>
  <si>
    <t>76*191*22cm</t>
  </si>
  <si>
    <t>lör</t>
  </si>
  <si>
    <t>sön</t>
  </si>
  <si>
    <t>man</t>
  </si>
  <si>
    <t>tirs</t>
  </si>
  <si>
    <t>tors</t>
  </si>
  <si>
    <t>fre</t>
  </si>
  <si>
    <t xml:space="preserve">Krísuvík </t>
  </si>
  <si>
    <t xml:space="preserve">  </t>
  </si>
  <si>
    <t>Isleik 2016</t>
  </si>
  <si>
    <t>Skrif inn 1 (en) til hver natt</t>
  </si>
  <si>
    <t xml:space="preserve"> Morgenmad</t>
  </si>
  <si>
    <t>Skrif inn 1 (en) til hver mad</t>
  </si>
  <si>
    <t xml:space="preserve"> Aftensmad</t>
  </si>
  <si>
    <t>onsd</t>
  </si>
  <si>
    <t xml:space="preserve">Vestfirðir </t>
  </si>
  <si>
    <t>Lystfiskeri</t>
  </si>
  <si>
    <t>Bláa Lónið</t>
  </si>
  <si>
    <t>Priser i islandske kroner</t>
  </si>
  <si>
    <t>kroner</t>
  </si>
  <si>
    <t>Islandske</t>
  </si>
  <si>
    <t>Reykjavík sight seeing</t>
  </si>
  <si>
    <t xml:space="preserve"> Overnatting i skole</t>
  </si>
  <si>
    <t xml:space="preserve">   "  </t>
  </si>
  <si>
    <t>x</t>
  </si>
  <si>
    <t>Födselsdato</t>
  </si>
  <si>
    <t>ddmmyy</t>
  </si>
  <si>
    <t>Forening</t>
  </si>
  <si>
    <t>Hotel</t>
  </si>
  <si>
    <t>Ankomst til Island</t>
  </si>
  <si>
    <t>Afresje fra Island</t>
  </si>
  <si>
    <t>ww304</t>
  </si>
  <si>
    <t>ww303</t>
  </si>
  <si>
    <t>Total</t>
  </si>
  <si>
    <t>Overnatting natten fra 7. juli, osv.</t>
  </si>
  <si>
    <t>Middag-Lunch</t>
  </si>
  <si>
    <t>Mobiltelefon</t>
  </si>
  <si>
    <t>Nationalafgift</t>
  </si>
  <si>
    <t>Vi behöver navn og födselsdato (ddmmyy) eller i det mindste födselsår (yyyy)</t>
  </si>
  <si>
    <t xml:space="preserve">   -    E-mail addresser </t>
  </si>
  <si>
    <t>E-mail addresser og adresser behöves kun för gruppeledere, men  telefonnumer kan löse mange problemmer som kan opstå.</t>
  </si>
  <si>
    <t>Flyopplysinger er vigtige på grund af transport og overnatting.</t>
  </si>
  <si>
    <t>Vejledning og priser</t>
  </si>
  <si>
    <t>Turer - Skriv numer paa tur (utflykt)</t>
  </si>
  <si>
    <t>fest.</t>
  </si>
  <si>
    <t>Priser i ISK (islandske kr.)</t>
  </si>
  <si>
    <t>Stævne</t>
  </si>
  <si>
    <t>Nationalafg.</t>
  </si>
  <si>
    <t>TURER  -  priser i ISK - islandske kroner</t>
  </si>
  <si>
    <t>Til betaling</t>
  </si>
  <si>
    <t>isleik2016@gmail.com</t>
  </si>
  <si>
    <t>Deltager</t>
  </si>
  <si>
    <t>Videre information :</t>
  </si>
  <si>
    <t>Oversigt per person</t>
  </si>
  <si>
    <t>ISLEIK 2016</t>
  </si>
  <si>
    <t>antal</t>
  </si>
  <si>
    <t xml:space="preserve"> Middagsmad</t>
  </si>
  <si>
    <t>lejes (x)</t>
  </si>
  <si>
    <t>Stævne + turer total</t>
  </si>
  <si>
    <r>
      <t>Sl</t>
    </r>
    <r>
      <rPr>
        <sz val="11"/>
        <color theme="1"/>
        <rFont val="Times New Roman"/>
        <family val="1"/>
      </rPr>
      <t>å</t>
    </r>
    <r>
      <rPr>
        <sz val="11"/>
        <color theme="1"/>
        <rFont val="Times"/>
        <family val="1"/>
      </rPr>
      <t xml:space="preserve"> ind numer</t>
    </r>
  </si>
  <si>
    <t>Reykjavík sight see</t>
  </si>
  <si>
    <t>Priser i ISK</t>
  </si>
  <si>
    <t>Stævnekostnader</t>
  </si>
  <si>
    <t>Pris i ISK</t>
  </si>
  <si>
    <t xml:space="preserve"> Afslutningsfest</t>
  </si>
  <si>
    <t xml:space="preserve"> Madras lejes</t>
  </si>
  <si>
    <t xml:space="preserve"> Nationalafgift</t>
  </si>
  <si>
    <t xml:space="preserve"> Stævneafgift</t>
  </si>
  <si>
    <t>Specialdiet</t>
  </si>
  <si>
    <t>Andet</t>
  </si>
  <si>
    <t>Tilmelding total</t>
  </si>
  <si>
    <t xml:space="preserve">"Save" documented på din computer.  </t>
  </si>
  <si>
    <t xml:space="preserve">Isleik 2016    Tilmelding    </t>
  </si>
  <si>
    <t>Ingen indskrivning på denne del af tilmeldingen</t>
  </si>
  <si>
    <t>Jan</t>
  </si>
  <si>
    <t>Johanson</t>
  </si>
  <si>
    <t>Overnatting i skole</t>
  </si>
  <si>
    <t xml:space="preserve">  Afslutningsfest</t>
  </si>
  <si>
    <t>Skrif inn 1 (en)</t>
  </si>
  <si>
    <t>Aflyses</t>
  </si>
  <si>
    <t>aflyses</t>
  </si>
</sst>
</file>

<file path=xl/styles.xml><?xml version="1.0" encoding="utf-8"?>
<styleSheet xmlns="http://schemas.openxmlformats.org/spreadsheetml/2006/main">
  <numFmts count="8">
    <numFmt numFmtId="164" formatCode="0&quot;.&quot;"/>
    <numFmt numFmtId="165" formatCode="###0"/>
    <numFmt numFmtId="166" formatCode="d\/m"/>
    <numFmt numFmtId="167" formatCode="0&quot;. jul&quot;"/>
    <numFmt numFmtId="168" formatCode="#,##0\ &quot;ISK&quot;"/>
    <numFmt numFmtId="169" formatCode="0#\-##\-##"/>
    <numFmt numFmtId="170" formatCode="0&quot;.jul&quot;"/>
    <numFmt numFmtId="171" formatCode="&quot;tel: &quot;0"/>
  </numFmts>
  <fonts count="66">
    <font>
      <sz val="11"/>
      <color theme="1"/>
      <name val="Calibri"/>
      <family val="2"/>
      <scheme val="minor"/>
    </font>
    <font>
      <sz val="10"/>
      <name val="Times"/>
      <family val="1"/>
    </font>
    <font>
      <sz val="11"/>
      <name val="Times"/>
      <family val="1"/>
    </font>
    <font>
      <sz val="10"/>
      <name val="Times"/>
    </font>
    <font>
      <sz val="12"/>
      <name val="Times"/>
      <family val="1"/>
    </font>
    <font>
      <b/>
      <sz val="12"/>
      <color indexed="12"/>
      <name val="Times"/>
    </font>
    <font>
      <b/>
      <sz val="14"/>
      <color indexed="12"/>
      <name val="Times"/>
    </font>
    <font>
      <sz val="10"/>
      <color indexed="12"/>
      <name val="Times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"/>
    </font>
    <font>
      <b/>
      <sz val="10"/>
      <name val="Times"/>
    </font>
    <font>
      <b/>
      <sz val="11"/>
      <name val="Times"/>
    </font>
    <font>
      <sz val="11"/>
      <name val="Times"/>
    </font>
    <font>
      <sz val="12"/>
      <name val="Times"/>
    </font>
    <font>
      <b/>
      <sz val="14"/>
      <color rgb="FF0000FF"/>
      <name val="Times"/>
    </font>
    <font>
      <sz val="16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2"/>
    </font>
    <font>
      <sz val="26"/>
      <color theme="1"/>
      <name val="Times New Roman"/>
      <family val="2"/>
    </font>
    <font>
      <sz val="14"/>
      <color rgb="FFFF0000"/>
      <name val="Times New Roman"/>
      <family val="2"/>
    </font>
    <font>
      <sz val="14"/>
      <color theme="1"/>
      <name val="Times New Roman"/>
      <family val="2"/>
    </font>
    <font>
      <sz val="22"/>
      <color theme="1"/>
      <name val="Times New Roman"/>
      <family val="2"/>
    </font>
    <font>
      <sz val="14"/>
      <name val="Times New Roman"/>
      <family val="1"/>
    </font>
    <font>
      <sz val="16"/>
      <color theme="1"/>
      <name val="Times New Roman"/>
      <family val="2"/>
    </font>
    <font>
      <b/>
      <sz val="16"/>
      <name val="Times New Roman"/>
      <family val="1"/>
    </font>
    <font>
      <sz val="14"/>
      <color theme="1"/>
      <name val="Calibri"/>
      <family val="2"/>
      <scheme val="minor"/>
    </font>
    <font>
      <sz val="14"/>
      <color rgb="FFFF0000"/>
      <name val="Times New Roman"/>
      <family val="1"/>
    </font>
    <font>
      <sz val="12"/>
      <color theme="1"/>
      <name val="Times New Roman"/>
      <family val="2"/>
    </font>
    <font>
      <sz val="9"/>
      <name val="Times New Roman"/>
      <family val="1"/>
    </font>
    <font>
      <sz val="10"/>
      <color theme="0"/>
      <name val="Times New Roman"/>
      <family val="1"/>
    </font>
    <font>
      <b/>
      <sz val="9"/>
      <color rgb="FF0000FF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6"/>
      <color theme="1"/>
      <name val="Times"/>
    </font>
    <font>
      <b/>
      <sz val="16"/>
      <color theme="1"/>
      <name val="Times"/>
    </font>
    <font>
      <sz val="11"/>
      <color theme="1"/>
      <name val="Times"/>
    </font>
    <font>
      <b/>
      <sz val="14"/>
      <color theme="1"/>
      <name val="Times"/>
    </font>
    <font>
      <sz val="10"/>
      <color theme="1"/>
      <name val="Times"/>
    </font>
    <font>
      <sz val="16"/>
      <color rgb="FFFF0000"/>
      <name val="Times"/>
    </font>
    <font>
      <sz val="10"/>
      <color rgb="FFFF0000"/>
      <name val="Times"/>
    </font>
    <font>
      <sz val="10"/>
      <color theme="0"/>
      <name val="Times"/>
    </font>
    <font>
      <b/>
      <sz val="12"/>
      <color theme="1"/>
      <name val="Times"/>
    </font>
    <font>
      <sz val="11"/>
      <color theme="1"/>
      <name val="Times"/>
      <family val="1"/>
    </font>
    <font>
      <sz val="12"/>
      <color theme="1"/>
      <name val="Times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  <font>
      <sz val="8"/>
      <color theme="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1" fillId="0" borderId="0"/>
    <xf numFmtId="0" fontId="1" fillId="0" borderId="0"/>
    <xf numFmtId="0" fontId="45" fillId="0" borderId="0" applyNumberFormat="0" applyFill="0" applyBorder="0" applyAlignment="0" applyProtection="0"/>
  </cellStyleXfs>
  <cellXfs count="292">
    <xf numFmtId="0" fontId="0" fillId="0" borderId="0" xfId="0"/>
    <xf numFmtId="0" fontId="2" fillId="0" borderId="0" xfId="2" applyFont="1"/>
    <xf numFmtId="0" fontId="3" fillId="0" borderId="0" xfId="2"/>
    <xf numFmtId="0" fontId="3" fillId="0" borderId="0" xfId="2" applyBorder="1"/>
    <xf numFmtId="0" fontId="4" fillId="0" borderId="0" xfId="2" applyFont="1"/>
    <xf numFmtId="0" fontId="2" fillId="0" borderId="0" xfId="2" applyFont="1" applyBorder="1"/>
    <xf numFmtId="0" fontId="5" fillId="0" borderId="0" xfId="2" applyFont="1" applyBorder="1"/>
    <xf numFmtId="0" fontId="7" fillId="0" borderId="0" xfId="2" applyFont="1" applyFill="1"/>
    <xf numFmtId="0" fontId="9" fillId="0" borderId="0" xfId="2" applyFont="1" applyFill="1" applyBorder="1"/>
    <xf numFmtId="0" fontId="9" fillId="0" borderId="0" xfId="2" applyFont="1" applyBorder="1"/>
    <xf numFmtId="0" fontId="8" fillId="0" borderId="0" xfId="2" applyFont="1" applyBorder="1"/>
    <xf numFmtId="0" fontId="10" fillId="0" borderId="0" xfId="2" applyFont="1" applyFill="1" applyBorder="1"/>
    <xf numFmtId="0" fontId="12" fillId="0" borderId="0" xfId="2" applyFont="1" applyBorder="1"/>
    <xf numFmtId="0" fontId="10" fillId="0" borderId="6" xfId="2" applyFont="1" applyFill="1" applyBorder="1"/>
    <xf numFmtId="0" fontId="5" fillId="0" borderId="0" xfId="2" applyFont="1" applyBorder="1" applyAlignment="1">
      <alignment horizontal="center"/>
    </xf>
    <xf numFmtId="3" fontId="9" fillId="0" borderId="5" xfId="2" applyNumberFormat="1" applyFont="1" applyBorder="1"/>
    <xf numFmtId="0" fontId="14" fillId="0" borderId="6" xfId="2" applyFont="1" applyFill="1" applyBorder="1" applyAlignment="1">
      <alignment horizontal="left"/>
    </xf>
    <xf numFmtId="0" fontId="13" fillId="0" borderId="6" xfId="2" applyFont="1" applyFill="1" applyBorder="1" applyAlignment="1">
      <alignment horizontal="left"/>
    </xf>
    <xf numFmtId="0" fontId="3" fillId="0" borderId="6" xfId="2" applyFill="1" applyBorder="1"/>
    <xf numFmtId="0" fontId="6" fillId="0" borderId="0" xfId="2" applyFont="1" applyBorder="1" applyAlignment="1">
      <alignment horizontal="left"/>
    </xf>
    <xf numFmtId="0" fontId="11" fillId="14" borderId="4" xfId="2" applyFont="1" applyFill="1" applyBorder="1" applyAlignment="1"/>
    <xf numFmtId="0" fontId="16" fillId="0" borderId="0" xfId="2" applyFont="1"/>
    <xf numFmtId="0" fontId="5" fillId="0" borderId="0" xfId="2" applyFont="1" applyBorder="1" applyAlignment="1">
      <alignment horizontal="left"/>
    </xf>
    <xf numFmtId="0" fontId="17" fillId="0" borderId="0" xfId="2" applyFont="1"/>
    <xf numFmtId="0" fontId="19" fillId="0" borderId="0" xfId="0" applyFont="1" applyBorder="1"/>
    <xf numFmtId="0" fontId="8" fillId="0" borderId="0" xfId="1" applyFont="1" applyBorder="1"/>
    <xf numFmtId="0" fontId="24" fillId="0" borderId="0" xfId="0" applyFont="1"/>
    <xf numFmtId="0" fontId="24" fillId="0" borderId="0" xfId="0" applyFont="1" applyAlignment="1">
      <alignment horizontal="right"/>
    </xf>
    <xf numFmtId="0" fontId="26" fillId="0" borderId="0" xfId="0" applyFont="1"/>
    <xf numFmtId="0" fontId="24" fillId="0" borderId="0" xfId="0" applyFont="1" applyBorder="1"/>
    <xf numFmtId="3" fontId="24" fillId="12" borderId="2" xfId="0" applyNumberFormat="1" applyFont="1" applyFill="1" applyBorder="1"/>
    <xf numFmtId="3" fontId="24" fillId="11" borderId="2" xfId="0" applyNumberFormat="1" applyFont="1" applyFill="1" applyBorder="1"/>
    <xf numFmtId="3" fontId="24" fillId="0" borderId="2" xfId="0" applyNumberFormat="1" applyFont="1" applyBorder="1"/>
    <xf numFmtId="3" fontId="24" fillId="0" borderId="0" xfId="0" applyNumberFormat="1" applyFont="1" applyBorder="1"/>
    <xf numFmtId="3" fontId="25" fillId="0" borderId="0" xfId="0" applyNumberFormat="1" applyFont="1" applyBorder="1" applyAlignment="1">
      <alignment horizontal="right"/>
    </xf>
    <xf numFmtId="0" fontId="25" fillId="0" borderId="0" xfId="0" applyFont="1"/>
    <xf numFmtId="0" fontId="27" fillId="0" borderId="0" xfId="0" applyFont="1"/>
    <xf numFmtId="0" fontId="24" fillId="0" borderId="0" xfId="0" applyFont="1" applyFill="1" applyBorder="1"/>
    <xf numFmtId="0" fontId="32" fillId="0" borderId="0" xfId="3" applyFont="1"/>
    <xf numFmtId="0" fontId="31" fillId="0" borderId="0" xfId="3"/>
    <xf numFmtId="0" fontId="33" fillId="0" borderId="0" xfId="3" applyFont="1"/>
    <xf numFmtId="0" fontId="34" fillId="0" borderId="0" xfId="3" applyFont="1"/>
    <xf numFmtId="0" fontId="35" fillId="0" borderId="0" xfId="3" applyFont="1"/>
    <xf numFmtId="0" fontId="36" fillId="0" borderId="11" xfId="4" applyFont="1" applyFill="1" applyBorder="1"/>
    <xf numFmtId="0" fontId="34" fillId="0" borderId="10" xfId="3" applyFont="1" applyBorder="1"/>
    <xf numFmtId="0" fontId="34" fillId="0" borderId="12" xfId="3" applyFont="1" applyBorder="1"/>
    <xf numFmtId="0" fontId="34" fillId="0" borderId="11" xfId="3" applyFont="1" applyBorder="1"/>
    <xf numFmtId="0" fontId="36" fillId="0" borderId="11" xfId="4" applyFont="1" applyBorder="1"/>
    <xf numFmtId="0" fontId="37" fillId="0" borderId="0" xfId="3" applyFont="1"/>
    <xf numFmtId="0" fontId="37" fillId="0" borderId="0" xfId="3" applyFont="1" applyFill="1" applyBorder="1"/>
    <xf numFmtId="0" fontId="38" fillId="0" borderId="0" xfId="1" applyFont="1" applyFill="1" applyBorder="1" applyAlignment="1">
      <alignment horizontal="center"/>
    </xf>
    <xf numFmtId="0" fontId="34" fillId="10" borderId="9" xfId="3" applyFont="1" applyFill="1" applyBorder="1"/>
    <xf numFmtId="0" fontId="34" fillId="10" borderId="9" xfId="3" applyFont="1" applyFill="1" applyBorder="1" applyAlignment="1">
      <alignment horizontal="center"/>
    </xf>
    <xf numFmtId="167" fontId="36" fillId="10" borderId="9" xfId="1" applyNumberFormat="1" applyFont="1" applyFill="1" applyBorder="1" applyAlignment="1">
      <alignment horizontal="center"/>
    </xf>
    <xf numFmtId="164" fontId="36" fillId="0" borderId="9" xfId="1" applyNumberFormat="1" applyFont="1" applyFill="1" applyBorder="1" applyAlignment="1">
      <alignment horizontal="center"/>
    </xf>
    <xf numFmtId="0" fontId="36" fillId="0" borderId="9" xfId="1" applyFont="1" applyFill="1" applyBorder="1" applyAlignment="1">
      <alignment horizontal="left" shrinkToFit="1"/>
    </xf>
    <xf numFmtId="0" fontId="39" fillId="13" borderId="9" xfId="3" applyFont="1" applyFill="1" applyBorder="1" applyAlignment="1">
      <alignment horizontal="center"/>
    </xf>
    <xf numFmtId="0" fontId="34" fillId="0" borderId="9" xfId="3" applyFont="1" applyFill="1" applyBorder="1" applyAlignment="1">
      <alignment horizontal="center"/>
    </xf>
    <xf numFmtId="0" fontId="39" fillId="0" borderId="9" xfId="3" applyFont="1" applyFill="1" applyBorder="1" applyAlignment="1">
      <alignment horizontal="center"/>
    </xf>
    <xf numFmtId="0" fontId="39" fillId="13" borderId="9" xfId="3" applyFont="1" applyFill="1" applyBorder="1"/>
    <xf numFmtId="0" fontId="41" fillId="0" borderId="0" xfId="3" applyFont="1"/>
    <xf numFmtId="168" fontId="36" fillId="0" borderId="9" xfId="1" applyNumberFormat="1" applyFont="1" applyFill="1" applyBorder="1" applyAlignment="1">
      <alignment horizontal="right"/>
    </xf>
    <xf numFmtId="0" fontId="36" fillId="0" borderId="10" xfId="4" applyFont="1" applyFill="1" applyBorder="1"/>
    <xf numFmtId="0" fontId="31" fillId="0" borderId="15" xfId="3" applyBorder="1" applyAlignment="1">
      <alignment horizontal="right"/>
    </xf>
    <xf numFmtId="0" fontId="31" fillId="0" borderId="14" xfId="3" applyBorder="1" applyAlignment="1">
      <alignment horizontal="left"/>
    </xf>
    <xf numFmtId="0" fontId="34" fillId="10" borderId="11" xfId="3" applyFont="1" applyFill="1" applyBorder="1"/>
    <xf numFmtId="0" fontId="34" fillId="10" borderId="10" xfId="3" applyFont="1" applyFill="1" applyBorder="1"/>
    <xf numFmtId="0" fontId="34" fillId="10" borderId="12" xfId="3" applyFont="1" applyFill="1" applyBorder="1"/>
    <xf numFmtId="0" fontId="8" fillId="0" borderId="13" xfId="1" applyFont="1" applyBorder="1"/>
    <xf numFmtId="0" fontId="8" fillId="3" borderId="13" xfId="1" applyFont="1" applyFill="1" applyBorder="1"/>
    <xf numFmtId="0" fontId="8" fillId="3" borderId="13" xfId="1" applyFont="1" applyFill="1" applyBorder="1" applyAlignment="1">
      <alignment horizontal="center"/>
    </xf>
    <xf numFmtId="0" fontId="8" fillId="0" borderId="13" xfId="1" applyFont="1" applyFill="1" applyBorder="1"/>
    <xf numFmtId="165" fontId="8" fillId="0" borderId="13" xfId="1" applyNumberFormat="1" applyFont="1" applyFill="1" applyBorder="1"/>
    <xf numFmtId="0" fontId="8" fillId="0" borderId="14" xfId="1" applyFont="1" applyBorder="1"/>
    <xf numFmtId="0" fontId="8" fillId="3" borderId="14" xfId="1" applyFont="1" applyFill="1" applyBorder="1"/>
    <xf numFmtId="0" fontId="8" fillId="3" borderId="16" xfId="1" applyFont="1" applyFill="1" applyBorder="1"/>
    <xf numFmtId="0" fontId="8" fillId="3" borderId="17" xfId="1" applyFont="1" applyFill="1" applyBorder="1"/>
    <xf numFmtId="0" fontId="8" fillId="0" borderId="13" xfId="1" applyNumberFormat="1" applyFont="1" applyFill="1" applyBorder="1" applyAlignment="1">
      <alignment horizontal="center"/>
    </xf>
    <xf numFmtId="3" fontId="25" fillId="0" borderId="13" xfId="1" applyNumberFormat="1" applyFont="1" applyFill="1" applyBorder="1" applyAlignment="1">
      <alignment horizontal="right"/>
    </xf>
    <xf numFmtId="3" fontId="8" fillId="5" borderId="13" xfId="1" applyNumberFormat="1" applyFont="1" applyFill="1" applyBorder="1" applyAlignment="1"/>
    <xf numFmtId="166" fontId="8" fillId="0" borderId="18" xfId="1" applyNumberFormat="1" applyFont="1" applyFill="1" applyBorder="1" applyAlignment="1"/>
    <xf numFmtId="166" fontId="8" fillId="0" borderId="9" xfId="1" applyNumberFormat="1" applyFont="1" applyFill="1" applyBorder="1" applyAlignment="1">
      <alignment horizontal="right"/>
    </xf>
    <xf numFmtId="20" fontId="8" fillId="0" borderId="9" xfId="1" applyNumberFormat="1" applyFont="1" applyFill="1" applyBorder="1" applyAlignment="1">
      <alignment horizontal="center"/>
    </xf>
    <xf numFmtId="166" fontId="8" fillId="0" borderId="18" xfId="1" applyNumberFormat="1" applyFont="1" applyFill="1" applyBorder="1" applyAlignment="1">
      <alignment horizontal="right" shrinkToFit="1"/>
    </xf>
    <xf numFmtId="0" fontId="8" fillId="0" borderId="9" xfId="1" applyNumberFormat="1" applyFont="1" applyFill="1" applyBorder="1" applyAlignment="1">
      <alignment horizontal="right" shrinkToFit="1"/>
    </xf>
    <xf numFmtId="20" fontId="8" fillId="0" borderId="9" xfId="1" applyNumberFormat="1" applyFont="1" applyFill="1" applyBorder="1" applyAlignment="1">
      <alignment horizontal="center" shrinkToFit="1"/>
    </xf>
    <xf numFmtId="169" fontId="8" fillId="0" borderId="14" xfId="1" applyNumberFormat="1" applyFont="1" applyFill="1" applyBorder="1" applyAlignment="1">
      <alignment horizontal="right"/>
    </xf>
    <xf numFmtId="0" fontId="8" fillId="0" borderId="17" xfId="1" applyFont="1" applyBorder="1"/>
    <xf numFmtId="3" fontId="22" fillId="0" borderId="13" xfId="1" applyNumberFormat="1" applyFont="1" applyFill="1" applyBorder="1"/>
    <xf numFmtId="0" fontId="8" fillId="12" borderId="13" xfId="1" applyNumberFormat="1" applyFont="1" applyFill="1" applyBorder="1" applyAlignment="1">
      <alignment horizontal="center"/>
    </xf>
    <xf numFmtId="0" fontId="8" fillId="10" borderId="13" xfId="1" applyNumberFormat="1" applyFont="1" applyFill="1" applyBorder="1" applyAlignment="1">
      <alignment horizontal="center"/>
    </xf>
    <xf numFmtId="0" fontId="8" fillId="4" borderId="13" xfId="1" applyNumberFormat="1" applyFont="1" applyFill="1" applyBorder="1" applyAlignment="1">
      <alignment horizontal="center"/>
    </xf>
    <xf numFmtId="0" fontId="8" fillId="6" borderId="13" xfId="1" applyNumberFormat="1" applyFont="1" applyFill="1" applyBorder="1" applyAlignment="1">
      <alignment horizontal="center"/>
    </xf>
    <xf numFmtId="3" fontId="8" fillId="12" borderId="13" xfId="1" applyNumberFormat="1" applyFont="1" applyFill="1" applyBorder="1" applyAlignment="1"/>
    <xf numFmtId="3" fontId="8" fillId="2" borderId="13" xfId="1" applyNumberFormat="1" applyFont="1" applyFill="1" applyBorder="1" applyAlignment="1"/>
    <xf numFmtId="3" fontId="8" fillId="10" borderId="13" xfId="1" applyNumberFormat="1" applyFont="1" applyFill="1" applyBorder="1" applyAlignment="1"/>
    <xf numFmtId="3" fontId="8" fillId="8" borderId="13" xfId="1" applyNumberFormat="1" applyFont="1" applyFill="1" applyBorder="1" applyAlignment="1"/>
    <xf numFmtId="3" fontId="8" fillId="7" borderId="13" xfId="1" applyNumberFormat="1" applyFont="1" applyFill="1" applyBorder="1" applyAlignment="1"/>
    <xf numFmtId="0" fontId="27" fillId="0" borderId="13" xfId="1" applyNumberFormat="1" applyFont="1" applyFill="1" applyBorder="1" applyAlignment="1">
      <alignment horizontal="center"/>
    </xf>
    <xf numFmtId="0" fontId="27" fillId="12" borderId="13" xfId="1" applyFont="1" applyFill="1" applyBorder="1"/>
    <xf numFmtId="0" fontId="8" fillId="0" borderId="20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21" fillId="0" borderId="21" xfId="1" applyFont="1" applyFill="1" applyBorder="1"/>
    <xf numFmtId="0" fontId="18" fillId="0" borderId="0" xfId="1" applyFont="1" applyFill="1" applyBorder="1"/>
    <xf numFmtId="3" fontId="8" fillId="3" borderId="13" xfId="1" applyNumberFormat="1" applyFont="1" applyFill="1" applyBorder="1" applyAlignment="1">
      <alignment horizontal="right"/>
    </xf>
    <xf numFmtId="3" fontId="25" fillId="3" borderId="13" xfId="1" applyNumberFormat="1" applyFont="1" applyFill="1" applyBorder="1" applyAlignment="1">
      <alignment horizontal="right"/>
    </xf>
    <xf numFmtId="3" fontId="8" fillId="0" borderId="13" xfId="1" applyNumberFormat="1" applyFont="1" applyFill="1" applyBorder="1" applyAlignment="1">
      <alignment horizontal="right"/>
    </xf>
    <xf numFmtId="0" fontId="36" fillId="10" borderId="11" xfId="4" applyFont="1" applyFill="1" applyBorder="1"/>
    <xf numFmtId="168" fontId="36" fillId="10" borderId="9" xfId="1" applyNumberFormat="1" applyFont="1" applyFill="1" applyBorder="1" applyAlignment="1">
      <alignment horizontal="right"/>
    </xf>
    <xf numFmtId="0" fontId="36" fillId="10" borderId="10" xfId="4" applyFont="1" applyFill="1" applyBorder="1"/>
    <xf numFmtId="0" fontId="32" fillId="0" borderId="0" xfId="3" applyFont="1" applyAlignment="1">
      <alignment horizontal="right"/>
    </xf>
    <xf numFmtId="0" fontId="8" fillId="0" borderId="14" xfId="1" applyNumberFormat="1" applyFont="1" applyFill="1" applyBorder="1" applyAlignment="1">
      <alignment horizontal="center"/>
    </xf>
    <xf numFmtId="3" fontId="8" fillId="5" borderId="14" xfId="1" applyNumberFormat="1" applyFont="1" applyFill="1" applyBorder="1" applyAlignment="1"/>
    <xf numFmtId="0" fontId="8" fillId="0" borderId="24" xfId="1" applyFont="1" applyFill="1" applyBorder="1" applyAlignment="1">
      <alignment horizontal="center"/>
    </xf>
    <xf numFmtId="3" fontId="8" fillId="17" borderId="13" xfId="1" applyNumberFormat="1" applyFont="1" applyFill="1" applyBorder="1" applyAlignment="1">
      <alignment horizontal="center"/>
    </xf>
    <xf numFmtId="3" fontId="8" fillId="10" borderId="13" xfId="1" applyNumberFormat="1" applyFont="1" applyFill="1" applyBorder="1" applyAlignment="1">
      <alignment horizontal="center"/>
    </xf>
    <xf numFmtId="0" fontId="8" fillId="17" borderId="13" xfId="1" applyFont="1" applyFill="1" applyBorder="1" applyAlignment="1">
      <alignment horizontal="center"/>
    </xf>
    <xf numFmtId="0" fontId="23" fillId="0" borderId="22" xfId="1" applyFont="1" applyFill="1" applyBorder="1" applyAlignment="1">
      <alignment horizontal="center"/>
    </xf>
    <xf numFmtId="0" fontId="30" fillId="0" borderId="22" xfId="1" applyFont="1" applyFill="1" applyBorder="1"/>
    <xf numFmtId="0" fontId="9" fillId="0" borderId="22" xfId="1" applyFont="1" applyFill="1" applyBorder="1"/>
    <xf numFmtId="3" fontId="8" fillId="0" borderId="9" xfId="1" applyNumberFormat="1" applyFont="1" applyFill="1" applyBorder="1" applyAlignment="1">
      <alignment horizontal="right" shrinkToFit="1"/>
    </xf>
    <xf numFmtId="0" fontId="8" fillId="10" borderId="13" xfId="1" applyFont="1" applyFill="1" applyBorder="1" applyAlignment="1">
      <alignment horizontal="center"/>
    </xf>
    <xf numFmtId="0" fontId="8" fillId="0" borderId="0" xfId="1" applyFont="1" applyFill="1" applyBorder="1"/>
    <xf numFmtId="0" fontId="30" fillId="0" borderId="0" xfId="1" applyFont="1" applyFill="1" applyBorder="1"/>
    <xf numFmtId="3" fontId="43" fillId="0" borderId="0" xfId="1" applyNumberFormat="1" applyFont="1" applyFill="1" applyBorder="1" applyAlignment="1">
      <alignment horizontal="center"/>
    </xf>
    <xf numFmtId="170" fontId="42" fillId="3" borderId="13" xfId="1" applyNumberFormat="1" applyFont="1" applyFill="1" applyBorder="1" applyAlignment="1">
      <alignment horizontal="center" shrinkToFit="1"/>
    </xf>
    <xf numFmtId="170" fontId="42" fillId="6" borderId="13" xfId="1" applyNumberFormat="1" applyFont="1" applyFill="1" applyBorder="1" applyAlignment="1">
      <alignment horizontal="center" shrinkToFit="1"/>
    </xf>
    <xf numFmtId="170" fontId="42" fillId="11" borderId="13" xfId="1" applyNumberFormat="1" applyFont="1" applyFill="1" applyBorder="1" applyAlignment="1">
      <alignment horizontal="center" shrinkToFit="1"/>
    </xf>
    <xf numFmtId="170" fontId="42" fillId="12" borderId="13" xfId="1" applyNumberFormat="1" applyFont="1" applyFill="1" applyBorder="1" applyAlignment="1">
      <alignment horizontal="center" shrinkToFit="1"/>
    </xf>
    <xf numFmtId="0" fontId="8" fillId="16" borderId="13" xfId="1" applyFont="1" applyFill="1" applyBorder="1" applyAlignment="1">
      <alignment horizontal="center"/>
    </xf>
    <xf numFmtId="0" fontId="8" fillId="9" borderId="13" xfId="1" applyNumberFormat="1" applyFont="1" applyFill="1" applyBorder="1" applyAlignment="1">
      <alignment horizontal="center"/>
    </xf>
    <xf numFmtId="0" fontId="25" fillId="0" borderId="28" xfId="1" applyNumberFormat="1" applyFont="1" applyFill="1" applyBorder="1" applyAlignment="1"/>
    <xf numFmtId="0" fontId="25" fillId="0" borderId="0" xfId="1" applyNumberFormat="1" applyFont="1" applyFill="1" applyBorder="1" applyAlignment="1"/>
    <xf numFmtId="0" fontId="25" fillId="0" borderId="29" xfId="1" applyNumberFormat="1" applyFont="1" applyFill="1" applyBorder="1" applyAlignment="1"/>
    <xf numFmtId="0" fontId="8" fillId="0" borderId="20" xfId="1" applyFont="1" applyFill="1" applyBorder="1" applyAlignment="1">
      <alignment horizontal="left"/>
    </xf>
    <xf numFmtId="3" fontId="25" fillId="10" borderId="14" xfId="1" applyNumberFormat="1" applyFont="1" applyFill="1" applyBorder="1" applyAlignment="1">
      <alignment horizontal="right"/>
    </xf>
    <xf numFmtId="0" fontId="8" fillId="15" borderId="13" xfId="1" applyFont="1" applyFill="1" applyBorder="1"/>
    <xf numFmtId="0" fontId="8" fillId="15" borderId="24" xfId="1" applyFont="1" applyFill="1" applyBorder="1"/>
    <xf numFmtId="0" fontId="8" fillId="15" borderId="25" xfId="1" applyFont="1" applyFill="1" applyBorder="1"/>
    <xf numFmtId="0" fontId="8" fillId="15" borderId="25" xfId="1" applyFont="1" applyFill="1" applyBorder="1" applyAlignment="1">
      <alignment horizontal="center"/>
    </xf>
    <xf numFmtId="3" fontId="8" fillId="10" borderId="13" xfId="1" applyNumberFormat="1" applyFont="1" applyFill="1" applyBorder="1" applyAlignment="1">
      <alignment horizontal="right"/>
    </xf>
    <xf numFmtId="3" fontId="44" fillId="0" borderId="30" xfId="0" applyNumberFormat="1" applyFont="1" applyBorder="1" applyAlignment="1">
      <alignment horizontal="right"/>
    </xf>
    <xf numFmtId="3" fontId="25" fillId="0" borderId="30" xfId="0" applyNumberFormat="1" applyFont="1" applyBorder="1" applyAlignment="1">
      <alignment horizontal="right"/>
    </xf>
    <xf numFmtId="0" fontId="27" fillId="0" borderId="13" xfId="1" applyFont="1" applyFill="1" applyBorder="1"/>
    <xf numFmtId="0" fontId="23" fillId="0" borderId="20" xfId="1" applyFont="1" applyBorder="1" applyAlignment="1">
      <alignment horizontal="center"/>
    </xf>
    <xf numFmtId="0" fontId="8" fillId="10" borderId="14" xfId="1" applyFont="1" applyFill="1" applyBorder="1" applyAlignment="1">
      <alignment horizontal="center"/>
    </xf>
    <xf numFmtId="3" fontId="43" fillId="0" borderId="22" xfId="1" applyNumberFormat="1" applyFont="1" applyFill="1" applyBorder="1" applyAlignment="1">
      <alignment horizontal="center"/>
    </xf>
    <xf numFmtId="0" fontId="30" fillId="0" borderId="27" xfId="1" applyFont="1" applyBorder="1" applyAlignment="1">
      <alignment horizontal="center"/>
    </xf>
    <xf numFmtId="3" fontId="23" fillId="0" borderId="13" xfId="1" applyNumberFormat="1" applyFont="1" applyFill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/>
    <xf numFmtId="0" fontId="10" fillId="0" borderId="19" xfId="0" applyFont="1" applyBorder="1" applyAlignment="1">
      <alignment horizontal="center"/>
    </xf>
    <xf numFmtId="0" fontId="45" fillId="0" borderId="14" xfId="5" applyBorder="1"/>
    <xf numFmtId="0" fontId="45" fillId="0" borderId="14" xfId="5" applyFill="1" applyBorder="1"/>
    <xf numFmtId="0" fontId="8" fillId="15" borderId="13" xfId="1" applyFont="1" applyFill="1" applyBorder="1" applyAlignment="1">
      <alignment horizontal="center"/>
    </xf>
    <xf numFmtId="164" fontId="8" fillId="15" borderId="13" xfId="1" applyNumberFormat="1" applyFont="1" applyFill="1" applyBorder="1" applyAlignment="1">
      <alignment horizontal="center"/>
    </xf>
    <xf numFmtId="0" fontId="24" fillId="0" borderId="2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0" fontId="25" fillId="0" borderId="22" xfId="1" applyNumberFormat="1" applyFont="1" applyFill="1" applyBorder="1" applyAlignment="1"/>
    <xf numFmtId="0" fontId="45" fillId="0" borderId="0" xfId="5"/>
    <xf numFmtId="0" fontId="15" fillId="0" borderId="0" xfId="2" applyFont="1" applyFill="1" applyBorder="1"/>
    <xf numFmtId="0" fontId="2" fillId="0" borderId="0" xfId="2" applyFont="1" applyFill="1" applyBorder="1" applyAlignment="1">
      <alignment horizontal="center"/>
    </xf>
    <xf numFmtId="3" fontId="9" fillId="0" borderId="31" xfId="2" applyNumberFormat="1" applyFont="1" applyBorder="1" applyAlignment="1">
      <alignment horizontal="right"/>
    </xf>
    <xf numFmtId="0" fontId="3" fillId="14" borderId="13" xfId="2" applyFill="1" applyBorder="1"/>
    <xf numFmtId="16" fontId="1" fillId="14" borderId="13" xfId="1" applyNumberFormat="1" applyFont="1" applyFill="1" applyBorder="1" applyAlignment="1">
      <alignment horizontal="center"/>
    </xf>
    <xf numFmtId="0" fontId="1" fillId="14" borderId="13" xfId="2" applyFont="1" applyFill="1" applyBorder="1" applyAlignment="1">
      <alignment horizontal="center"/>
    </xf>
    <xf numFmtId="0" fontId="9" fillId="0" borderId="13" xfId="2" applyFont="1" applyFill="1" applyBorder="1"/>
    <xf numFmtId="0" fontId="9" fillId="0" borderId="13" xfId="2" applyFont="1" applyBorder="1"/>
    <xf numFmtId="3" fontId="9" fillId="0" borderId="13" xfId="2" applyNumberFormat="1" applyFont="1" applyFill="1" applyBorder="1" applyAlignment="1">
      <alignment horizontal="right"/>
    </xf>
    <xf numFmtId="0" fontId="9" fillId="14" borderId="13" xfId="2" applyFont="1" applyFill="1" applyBorder="1"/>
    <xf numFmtId="0" fontId="11" fillId="14" borderId="3" xfId="2" applyFont="1" applyFill="1" applyBorder="1" applyAlignment="1"/>
    <xf numFmtId="0" fontId="2" fillId="14" borderId="13" xfId="2" applyFont="1" applyFill="1" applyBorder="1" applyAlignment="1">
      <alignment horizontal="right"/>
    </xf>
    <xf numFmtId="0" fontId="9" fillId="14" borderId="13" xfId="2" applyFont="1" applyFill="1" applyBorder="1" applyAlignment="1">
      <alignment horizontal="center"/>
    </xf>
    <xf numFmtId="0" fontId="9" fillId="0" borderId="11" xfId="4" applyFont="1" applyFill="1" applyBorder="1"/>
    <xf numFmtId="0" fontId="9" fillId="0" borderId="10" xfId="4" applyFont="1" applyFill="1" applyBorder="1"/>
    <xf numFmtId="0" fontId="31" fillId="0" borderId="0" xfId="3" applyFont="1"/>
    <xf numFmtId="0" fontId="15" fillId="0" borderId="0" xfId="2" applyFont="1"/>
    <xf numFmtId="0" fontId="31" fillId="0" borderId="0" xfId="3" applyFont="1" applyFill="1" applyBorder="1"/>
    <xf numFmtId="0" fontId="10" fillId="0" borderId="0" xfId="1" applyFont="1" applyFill="1" applyBorder="1" applyAlignment="1">
      <alignment horizontal="center"/>
    </xf>
    <xf numFmtId="0" fontId="31" fillId="15" borderId="9" xfId="3" applyFont="1" applyFill="1" applyBorder="1"/>
    <xf numFmtId="164" fontId="9" fillId="0" borderId="9" xfId="1" applyNumberFormat="1" applyFont="1" applyFill="1" applyBorder="1" applyAlignment="1">
      <alignment horizontal="center"/>
    </xf>
    <xf numFmtId="0" fontId="9" fillId="15" borderId="9" xfId="1" applyFont="1" applyFill="1" applyBorder="1" applyAlignment="1">
      <alignment horizontal="left" shrinkToFit="1"/>
    </xf>
    <xf numFmtId="0" fontId="46" fillId="13" borderId="9" xfId="3" applyFont="1" applyFill="1" applyBorder="1" applyAlignment="1">
      <alignment horizontal="left"/>
    </xf>
    <xf numFmtId="0" fontId="31" fillId="0" borderId="9" xfId="3" applyFont="1" applyFill="1" applyBorder="1" applyAlignment="1">
      <alignment horizontal="center"/>
    </xf>
    <xf numFmtId="0" fontId="46" fillId="13" borderId="9" xfId="3" applyFont="1" applyFill="1" applyBorder="1" applyAlignment="1">
      <alignment horizontal="center"/>
    </xf>
    <xf numFmtId="0" fontId="46" fillId="13" borderId="9" xfId="3" applyFont="1" applyFill="1" applyBorder="1"/>
    <xf numFmtId="0" fontId="46" fillId="0" borderId="9" xfId="3" applyFont="1" applyFill="1" applyBorder="1" applyAlignment="1">
      <alignment horizontal="center"/>
    </xf>
    <xf numFmtId="0" fontId="9" fillId="0" borderId="9" xfId="2" applyNumberFormat="1" applyFont="1" applyFill="1" applyBorder="1" applyAlignment="1">
      <alignment horizontal="right"/>
    </xf>
    <xf numFmtId="0" fontId="2" fillId="15" borderId="9" xfId="2" applyNumberFormat="1" applyFont="1" applyFill="1" applyBorder="1" applyAlignment="1">
      <alignment horizontal="center"/>
    </xf>
    <xf numFmtId="3" fontId="9" fillId="0" borderId="10" xfId="4" applyNumberFormat="1" applyFont="1" applyFill="1" applyBorder="1"/>
    <xf numFmtId="0" fontId="31" fillId="0" borderId="10" xfId="3" applyFont="1" applyFill="1" applyBorder="1"/>
    <xf numFmtId="0" fontId="24" fillId="0" borderId="22" xfId="0" applyFont="1" applyFill="1" applyBorder="1"/>
    <xf numFmtId="0" fontId="27" fillId="14" borderId="13" xfId="1" applyNumberFormat="1" applyFont="1" applyFill="1" applyBorder="1" applyAlignment="1">
      <alignment horizontal="center"/>
    </xf>
    <xf numFmtId="0" fontId="8" fillId="14" borderId="13" xfId="1" applyFont="1" applyFill="1" applyBorder="1" applyAlignment="1">
      <alignment horizontal="center"/>
    </xf>
    <xf numFmtId="0" fontId="2" fillId="14" borderId="14" xfId="2" applyFont="1" applyFill="1" applyBorder="1"/>
    <xf numFmtId="0" fontId="8" fillId="0" borderId="14" xfId="2" applyFont="1" applyFill="1" applyBorder="1"/>
    <xf numFmtId="0" fontId="9" fillId="0" borderId="14" xfId="2" applyFont="1" applyFill="1" applyBorder="1"/>
    <xf numFmtId="0" fontId="2" fillId="14" borderId="17" xfId="2" applyFont="1" applyFill="1" applyBorder="1"/>
    <xf numFmtId="0" fontId="8" fillId="0" borderId="17" xfId="2" applyFont="1" applyFill="1" applyBorder="1"/>
    <xf numFmtId="0" fontId="9" fillId="0" borderId="17" xfId="2" applyFont="1" applyFill="1" applyBorder="1"/>
    <xf numFmtId="0" fontId="11" fillId="14" borderId="8" xfId="2" applyFont="1" applyFill="1" applyBorder="1" applyAlignment="1">
      <alignment horizontal="right"/>
    </xf>
    <xf numFmtId="3" fontId="9" fillId="0" borderId="13" xfId="2" applyNumberFormat="1" applyFont="1" applyBorder="1"/>
    <xf numFmtId="3" fontId="47" fillId="0" borderId="0" xfId="2" applyNumberFormat="1" applyFont="1" applyBorder="1" applyAlignment="1">
      <alignment horizontal="right"/>
    </xf>
    <xf numFmtId="0" fontId="48" fillId="0" borderId="0" xfId="2" applyFont="1" applyAlignment="1">
      <alignment horizontal="left"/>
    </xf>
    <xf numFmtId="0" fontId="49" fillId="0" borderId="0" xfId="2" applyFont="1" applyAlignment="1">
      <alignment horizontal="left"/>
    </xf>
    <xf numFmtId="0" fontId="50" fillId="0" borderId="0" xfId="2" applyFont="1"/>
    <xf numFmtId="0" fontId="51" fillId="0" borderId="0" xfId="2" applyFont="1" applyAlignment="1">
      <alignment horizontal="right"/>
    </xf>
    <xf numFmtId="0" fontId="52" fillId="0" borderId="0" xfId="2" applyFont="1"/>
    <xf numFmtId="0" fontId="52" fillId="0" borderId="0" xfId="2" applyFont="1" applyBorder="1"/>
    <xf numFmtId="0" fontId="48" fillId="0" borderId="0" xfId="2" applyFont="1" applyBorder="1" applyAlignment="1">
      <alignment horizontal="right"/>
    </xf>
    <xf numFmtId="0" fontId="53" fillId="0" borderId="0" xfId="2" applyFont="1" applyAlignment="1">
      <alignment horizontal="left"/>
    </xf>
    <xf numFmtId="0" fontId="54" fillId="0" borderId="0" xfId="2" applyFont="1"/>
    <xf numFmtId="0" fontId="54" fillId="0" borderId="0" xfId="2" applyFont="1" applyBorder="1"/>
    <xf numFmtId="166" fontId="9" fillId="0" borderId="20" xfId="2" applyNumberFormat="1" applyFont="1" applyBorder="1"/>
    <xf numFmtId="0" fontId="9" fillId="0" borderId="20" xfId="2" applyNumberFormat="1" applyFont="1" applyBorder="1" applyAlignment="1">
      <alignment horizontal="right"/>
    </xf>
    <xf numFmtId="20" fontId="9" fillId="0" borderId="20" xfId="2" applyNumberFormat="1" applyFont="1" applyBorder="1"/>
    <xf numFmtId="0" fontId="2" fillId="15" borderId="13" xfId="2" applyFont="1" applyFill="1" applyBorder="1" applyAlignment="1">
      <alignment horizontal="right"/>
    </xf>
    <xf numFmtId="0" fontId="1" fillId="15" borderId="13" xfId="1" applyFont="1" applyFill="1" applyBorder="1" applyAlignment="1">
      <alignment horizontal="center"/>
    </xf>
    <xf numFmtId="0" fontId="2" fillId="15" borderId="13" xfId="2" applyFont="1" applyFill="1" applyBorder="1" applyAlignment="1">
      <alignment horizontal="center"/>
    </xf>
    <xf numFmtId="0" fontId="2" fillId="15" borderId="13" xfId="2" applyFont="1" applyFill="1" applyBorder="1" applyAlignment="1">
      <alignment horizontal="right" shrinkToFit="1"/>
    </xf>
    <xf numFmtId="0" fontId="1" fillId="15" borderId="13" xfId="1" applyFont="1" applyFill="1" applyBorder="1" applyAlignment="1">
      <alignment horizontal="center" shrinkToFit="1"/>
    </xf>
    <xf numFmtId="0" fontId="2" fillId="15" borderId="13" xfId="2" applyFont="1" applyFill="1" applyBorder="1" applyAlignment="1">
      <alignment horizontal="center" shrinkToFit="1"/>
    </xf>
    <xf numFmtId="3" fontId="47" fillId="0" borderId="1" xfId="2" applyNumberFormat="1" applyFont="1" applyBorder="1" applyAlignment="1">
      <alignment horizontal="center"/>
    </xf>
    <xf numFmtId="3" fontId="9" fillId="0" borderId="6" xfId="2" applyNumberFormat="1" applyFont="1" applyBorder="1"/>
    <xf numFmtId="0" fontId="9" fillId="0" borderId="7" xfId="2" applyFont="1" applyFill="1" applyBorder="1"/>
    <xf numFmtId="0" fontId="15" fillId="0" borderId="7" xfId="2" applyFont="1" applyBorder="1"/>
    <xf numFmtId="0" fontId="3" fillId="0" borderId="7" xfId="2" applyBorder="1"/>
    <xf numFmtId="3" fontId="9" fillId="0" borderId="32" xfId="2" applyNumberFormat="1" applyFont="1" applyBorder="1" applyAlignment="1">
      <alignment horizontal="right"/>
    </xf>
    <xf numFmtId="0" fontId="30" fillId="14" borderId="27" xfId="2" applyFont="1" applyFill="1" applyBorder="1" applyAlignment="1">
      <alignment horizontal="right"/>
    </xf>
    <xf numFmtId="169" fontId="8" fillId="0" borderId="9" xfId="1" applyNumberFormat="1" applyFont="1" applyFill="1" applyBorder="1" applyAlignment="1">
      <alignment horizontal="right"/>
    </xf>
    <xf numFmtId="0" fontId="55" fillId="0" borderId="0" xfId="2" applyFont="1"/>
    <xf numFmtId="0" fontId="56" fillId="0" borderId="21" xfId="2" applyFont="1" applyFill="1" applyBorder="1" applyAlignment="1">
      <alignment horizontal="center"/>
    </xf>
    <xf numFmtId="0" fontId="57" fillId="0" borderId="0" xfId="2" applyFont="1" applyFill="1" applyBorder="1"/>
    <xf numFmtId="0" fontId="57" fillId="0" borderId="0" xfId="2" applyFont="1" applyBorder="1"/>
    <xf numFmtId="0" fontId="57" fillId="0" borderId="0" xfId="2" applyFont="1"/>
    <xf numFmtId="0" fontId="56" fillId="0" borderId="0" xfId="2" applyFont="1" applyBorder="1"/>
    <xf numFmtId="0" fontId="58" fillId="0" borderId="0" xfId="2" applyFont="1"/>
    <xf numFmtId="0" fontId="24" fillId="0" borderId="0" xfId="0" applyFont="1" applyFill="1" applyBorder="1" applyAlignment="1">
      <alignment horizontal="right"/>
    </xf>
    <xf numFmtId="3" fontId="9" fillId="0" borderId="9" xfId="1" applyNumberFormat="1" applyFont="1" applyFill="1" applyBorder="1" applyAlignment="1">
      <alignment horizontal="right"/>
    </xf>
    <xf numFmtId="3" fontId="28" fillId="0" borderId="9" xfId="1" applyNumberFormat="1" applyFont="1" applyFill="1" applyBorder="1" applyAlignment="1">
      <alignment horizontal="right"/>
    </xf>
    <xf numFmtId="0" fontId="1" fillId="15" borderId="9" xfId="2" applyNumberFormat="1" applyFont="1" applyFill="1" applyBorder="1" applyAlignment="1">
      <alignment horizontal="center"/>
    </xf>
    <xf numFmtId="0" fontId="2" fillId="15" borderId="12" xfId="2" applyNumberFormat="1" applyFont="1" applyFill="1" applyBorder="1" applyAlignment="1">
      <alignment horizontal="center"/>
    </xf>
    <xf numFmtId="0" fontId="2" fillId="15" borderId="10" xfId="2" applyNumberFormat="1" applyFont="1" applyFill="1" applyBorder="1" applyAlignment="1">
      <alignment horizontal="center"/>
    </xf>
    <xf numFmtId="0" fontId="2" fillId="15" borderId="11" xfId="2" applyNumberFormat="1" applyFont="1" applyFill="1" applyBorder="1" applyAlignment="1">
      <alignment horizontal="left"/>
    </xf>
    <xf numFmtId="167" fontId="8" fillId="15" borderId="9" xfId="1" applyNumberFormat="1" applyFont="1" applyFill="1" applyBorder="1" applyAlignment="1">
      <alignment horizontal="center"/>
    </xf>
    <xf numFmtId="3" fontId="28" fillId="0" borderId="9" xfId="2" applyNumberFormat="1" applyFont="1" applyFill="1" applyBorder="1" applyAlignment="1">
      <alignment horizontal="right"/>
    </xf>
    <xf numFmtId="0" fontId="57" fillId="15" borderId="9" xfId="2" applyNumberFormat="1" applyFont="1" applyFill="1" applyBorder="1" applyAlignment="1">
      <alignment horizontal="center"/>
    </xf>
    <xf numFmtId="3" fontId="59" fillId="0" borderId="9" xfId="2" applyNumberFormat="1" applyFont="1" applyFill="1" applyBorder="1" applyAlignment="1">
      <alignment horizontal="right"/>
    </xf>
    <xf numFmtId="3" fontId="59" fillId="0" borderId="5" xfId="2" applyNumberFormat="1" applyFont="1" applyBorder="1"/>
    <xf numFmtId="0" fontId="26" fillId="3" borderId="13" xfId="0" applyFont="1" applyFill="1" applyBorder="1"/>
    <xf numFmtId="164" fontId="24" fillId="0" borderId="22" xfId="1" applyNumberFormat="1" applyFont="1" applyFill="1" applyBorder="1" applyAlignment="1">
      <alignment horizontal="left"/>
    </xf>
    <xf numFmtId="0" fontId="24" fillId="0" borderId="33" xfId="0" applyFont="1" applyFill="1" applyBorder="1"/>
    <xf numFmtId="0" fontId="19" fillId="0" borderId="0" xfId="1" applyFont="1" applyBorder="1"/>
    <xf numFmtId="0" fontId="19" fillId="0" borderId="0" xfId="1" applyFont="1" applyBorder="1" applyAlignment="1">
      <alignment horizontal="right"/>
    </xf>
    <xf numFmtId="0" fontId="19" fillId="0" borderId="26" xfId="1" applyFont="1" applyBorder="1" applyAlignment="1">
      <alignment horizontal="right"/>
    </xf>
    <xf numFmtId="0" fontId="24" fillId="0" borderId="26" xfId="1" applyFont="1" applyBorder="1"/>
    <xf numFmtId="0" fontId="24" fillId="0" borderId="0" xfId="1" applyFont="1" applyBorder="1"/>
    <xf numFmtId="0" fontId="19" fillId="0" borderId="26" xfId="1" applyFont="1" applyBorder="1"/>
    <xf numFmtId="0" fontId="29" fillId="0" borderId="19" xfId="1" applyFont="1" applyFill="1" applyBorder="1" applyAlignment="1">
      <alignment horizontal="center"/>
    </xf>
    <xf numFmtId="0" fontId="60" fillId="0" borderId="0" xfId="1" applyFont="1" applyBorder="1"/>
    <xf numFmtId="0" fontId="29" fillId="0" borderId="0" xfId="0" applyFont="1" applyFill="1" applyBorder="1" applyAlignment="1">
      <alignment horizontal="right"/>
    </xf>
    <xf numFmtId="0" fontId="24" fillId="0" borderId="13" xfId="1" applyFont="1" applyBorder="1"/>
    <xf numFmtId="0" fontId="24" fillId="0" borderId="13" xfId="1" applyFont="1" applyFill="1" applyBorder="1"/>
    <xf numFmtId="0" fontId="24" fillId="0" borderId="9" xfId="1" applyFont="1" applyBorder="1" applyAlignment="1">
      <alignment shrinkToFit="1"/>
    </xf>
    <xf numFmtId="0" fontId="61" fillId="0" borderId="0" xfId="1" applyFont="1" applyBorder="1"/>
    <xf numFmtId="0" fontId="62" fillId="0" borderId="0" xfId="1" applyFont="1" applyBorder="1"/>
    <xf numFmtId="0" fontId="62" fillId="0" borderId="0" xfId="0" applyFont="1" applyBorder="1"/>
    <xf numFmtId="0" fontId="20" fillId="0" borderId="23" xfId="1" applyFont="1" applyBorder="1"/>
    <xf numFmtId="0" fontId="29" fillId="0" borderId="0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167" fontId="29" fillId="0" borderId="20" xfId="1" applyNumberFormat="1" applyFont="1" applyFill="1" applyBorder="1" applyAlignment="1">
      <alignment horizontal="center"/>
    </xf>
    <xf numFmtId="168" fontId="61" fillId="0" borderId="9" xfId="1" applyNumberFormat="1" applyFont="1" applyFill="1" applyBorder="1" applyAlignment="1">
      <alignment horizontal="right"/>
    </xf>
    <xf numFmtId="3" fontId="9" fillId="6" borderId="9" xfId="1" applyNumberFormat="1" applyFont="1" applyFill="1" applyBorder="1" applyAlignment="1">
      <alignment horizontal="right"/>
    </xf>
    <xf numFmtId="3" fontId="28" fillId="6" borderId="9" xfId="2" applyNumberFormat="1" applyFont="1" applyFill="1" applyBorder="1" applyAlignment="1">
      <alignment horizontal="right"/>
    </xf>
    <xf numFmtId="0" fontId="36" fillId="4" borderId="11" xfId="4" applyFont="1" applyFill="1" applyBorder="1"/>
    <xf numFmtId="0" fontId="34" fillId="4" borderId="10" xfId="3" applyFont="1" applyFill="1" applyBorder="1"/>
    <xf numFmtId="168" fontId="36" fillId="4" borderId="9" xfId="1" applyNumberFormat="1" applyFont="1" applyFill="1" applyBorder="1" applyAlignment="1">
      <alignment horizontal="right"/>
    </xf>
    <xf numFmtId="0" fontId="36" fillId="4" borderId="10" xfId="4" applyFont="1" applyFill="1" applyBorder="1"/>
    <xf numFmtId="0" fontId="34" fillId="4" borderId="12" xfId="3" applyFont="1" applyFill="1" applyBorder="1"/>
    <xf numFmtId="0" fontId="34" fillId="4" borderId="11" xfId="3" applyFont="1" applyFill="1" applyBorder="1"/>
    <xf numFmtId="167" fontId="36" fillId="10" borderId="9" xfId="1" applyNumberFormat="1" applyFont="1" applyFill="1" applyBorder="1" applyAlignment="1">
      <alignment horizontal="center" shrinkToFit="1"/>
    </xf>
    <xf numFmtId="0" fontId="63" fillId="0" borderId="0" xfId="3" applyFont="1"/>
    <xf numFmtId="0" fontId="29" fillId="0" borderId="0" xfId="3" applyFont="1"/>
    <xf numFmtId="0" fontId="64" fillId="0" borderId="0" xfId="3" applyFont="1"/>
    <xf numFmtId="0" fontId="65" fillId="0" borderId="23" xfId="1" applyNumberFormat="1" applyFont="1" applyFill="1" applyBorder="1"/>
    <xf numFmtId="3" fontId="65" fillId="0" borderId="0" xfId="1" applyNumberFormat="1" applyFont="1" applyFill="1" applyBorder="1" applyAlignment="1">
      <alignment horizontal="right"/>
    </xf>
    <xf numFmtId="171" fontId="5" fillId="0" borderId="0" xfId="2" applyNumberFormat="1" applyFont="1" applyBorder="1" applyAlignment="1">
      <alignment horizontal="left"/>
    </xf>
    <xf numFmtId="171" fontId="0" fillId="0" borderId="0" xfId="0" applyNumberFormat="1" applyBorder="1" applyAlignment="1"/>
    <xf numFmtId="169" fontId="5" fillId="0" borderId="0" xfId="2" applyNumberFormat="1" applyFont="1" applyBorder="1" applyAlignment="1">
      <alignment horizontal="center"/>
    </xf>
    <xf numFmtId="0" fontId="36" fillId="18" borderId="9" xfId="1" applyFont="1" applyFill="1" applyBorder="1" applyAlignment="1">
      <alignment horizontal="left" shrinkToFit="1"/>
    </xf>
    <xf numFmtId="168" fontId="40" fillId="18" borderId="9" xfId="1" applyNumberFormat="1" applyFont="1" applyFill="1" applyBorder="1" applyAlignment="1">
      <alignment horizontal="right"/>
    </xf>
  </cellXfs>
  <cellStyles count="6">
    <cellStyle name="Hyperlink" xfId="5" builtinId="8"/>
    <cellStyle name="Normal" xfId="0" builtinId="0"/>
    <cellStyle name="Normal 2" xfId="2"/>
    <cellStyle name="Normal 2 2" xfId="4"/>
    <cellStyle name="Normal 3" xfId="1"/>
    <cellStyle name="Normal 4" xfId="3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leik2016@gmail.com" TargetMode="External"/><Relationship Id="rId1" Type="http://schemas.openxmlformats.org/officeDocument/2006/relationships/hyperlink" Target="mailto:isleik2016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showGridLines="0" showZeros="0" zoomScaleNormal="100" workbookViewId="0">
      <selection activeCell="CA3" sqref="CA3"/>
    </sheetView>
  </sheetViews>
  <sheetFormatPr defaultRowHeight="12.75"/>
  <cols>
    <col min="1" max="1" width="4.42578125" style="26" customWidth="1"/>
    <col min="2" max="2" width="8" style="26" customWidth="1"/>
    <col min="3" max="3" width="7.85546875" style="26" customWidth="1"/>
    <col min="4" max="4" width="14.28515625" style="26" customWidth="1"/>
    <col min="5" max="5" width="10.42578125" style="26" customWidth="1"/>
    <col min="6" max="6" width="9.42578125" style="28" customWidth="1"/>
    <col min="7" max="7" width="13" style="26" customWidth="1"/>
    <col min="8" max="8" width="9.28515625" style="26" customWidth="1"/>
    <col min="9" max="9" width="21.140625" style="26" customWidth="1"/>
    <col min="10" max="10" width="17.140625" style="26" customWidth="1"/>
    <col min="11" max="11" width="15.42578125" style="26" customWidth="1"/>
    <col min="12" max="12" width="7.5703125" style="26" customWidth="1"/>
    <col min="13" max="13" width="11.28515625" style="26" customWidth="1"/>
    <col min="14" max="14" width="11.140625" style="26" customWidth="1"/>
    <col min="15" max="15" width="10.140625" style="26" customWidth="1"/>
    <col min="16" max="16" width="12.85546875" style="26" customWidth="1"/>
    <col min="17" max="17" width="9" style="26" customWidth="1"/>
    <col min="18" max="18" width="9.140625" style="26" customWidth="1"/>
    <col min="19" max="19" width="9" style="26" customWidth="1"/>
    <col min="20" max="20" width="6.42578125" style="26" customWidth="1"/>
    <col min="21" max="21" width="8.5703125" style="26" customWidth="1"/>
    <col min="22" max="22" width="5.28515625" style="26" customWidth="1"/>
    <col min="23" max="25" width="5.85546875" style="26" customWidth="1"/>
    <col min="26" max="36" width="5.140625" style="26" customWidth="1"/>
    <col min="37" max="37" width="7.28515625" style="26" customWidth="1"/>
    <col min="38" max="39" width="6.7109375" style="26" customWidth="1"/>
    <col min="40" max="49" width="5" style="26" customWidth="1"/>
    <col min="50" max="50" width="7.42578125" style="26" customWidth="1"/>
    <col min="51" max="52" width="4.5703125" style="26" customWidth="1"/>
    <col min="53" max="53" width="5.42578125" style="26" customWidth="1"/>
    <col min="54" max="54" width="7.42578125" style="26" customWidth="1"/>
    <col min="55" max="60" width="5" style="26" customWidth="1"/>
    <col min="61" max="61" width="7.42578125" style="26" customWidth="1"/>
    <col min="62" max="62" width="7.85546875" style="26" customWidth="1"/>
    <col min="63" max="75" width="5.140625" style="26" customWidth="1"/>
    <col min="76" max="76" width="6.42578125" style="26" customWidth="1"/>
    <col min="77" max="89" width="6.7109375" style="26" customWidth="1"/>
    <col min="90" max="90" width="9.7109375" style="35" customWidth="1"/>
    <col min="91" max="92" width="10.7109375" style="26" customWidth="1"/>
    <col min="93" max="93" width="8.85546875" style="26" customWidth="1"/>
    <col min="94" max="94" width="8.140625" style="26" customWidth="1"/>
    <col min="95" max="97" width="8.42578125" style="26" customWidth="1"/>
    <col min="98" max="98" width="10" style="26" customWidth="1"/>
    <col min="99" max="99" width="10.7109375" style="36" customWidth="1"/>
    <col min="100" max="100" width="13.28515625" style="151" customWidth="1"/>
    <col min="101" max="101" width="22.5703125" style="26" customWidth="1"/>
    <col min="102" max="16384" width="9.140625" style="26"/>
  </cols>
  <sheetData>
    <row r="1" spans="1:101" s="24" customFormat="1" ht="24.75" customHeight="1">
      <c r="A1" s="266" t="s">
        <v>131</v>
      </c>
      <c r="B1" s="266"/>
      <c r="C1" s="266"/>
      <c r="D1" s="267"/>
      <c r="F1" s="253"/>
      <c r="G1" s="253"/>
      <c r="H1" s="265" t="s">
        <v>130</v>
      </c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4"/>
      <c r="T1" s="255"/>
      <c r="W1" s="253"/>
      <c r="X1" s="253"/>
      <c r="Y1" s="253"/>
      <c r="Z1" s="256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9"/>
      <c r="AM1" s="29"/>
      <c r="AN1" s="256"/>
      <c r="AO1" s="257"/>
      <c r="AP1" s="257"/>
      <c r="AQ1" s="257"/>
      <c r="AR1" s="257"/>
      <c r="AS1" s="257"/>
      <c r="AT1" s="257"/>
      <c r="AU1" s="257"/>
      <c r="AV1" s="257"/>
      <c r="AW1" s="257"/>
      <c r="AX1" s="253"/>
      <c r="AY1" s="258"/>
      <c r="AZ1" s="253"/>
      <c r="BA1" s="253"/>
      <c r="BB1" s="253"/>
      <c r="BC1" s="258"/>
      <c r="BD1" s="253"/>
      <c r="BE1" s="253"/>
      <c r="BF1" s="253"/>
      <c r="BG1" s="253"/>
      <c r="BH1" s="253"/>
      <c r="BI1" s="253"/>
      <c r="BJ1" s="259" t="s">
        <v>20</v>
      </c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68" t="s">
        <v>132</v>
      </c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60"/>
      <c r="CJ1" s="253"/>
      <c r="CK1" s="253"/>
      <c r="CL1" s="253"/>
      <c r="CT1" s="261" t="s">
        <v>104</v>
      </c>
      <c r="CU1" s="253"/>
    </row>
    <row r="2" spans="1:101" s="37" customFormat="1" ht="20.25">
      <c r="B2" s="122"/>
      <c r="C2" s="122"/>
      <c r="D2" s="122"/>
      <c r="E2" s="157" t="s">
        <v>84</v>
      </c>
      <c r="F2" s="251" t="s">
        <v>1</v>
      </c>
      <c r="G2" s="252"/>
      <c r="H2" s="122"/>
      <c r="I2" s="122"/>
      <c r="J2" s="122"/>
      <c r="L2" s="122"/>
      <c r="M2" s="122"/>
      <c r="N2" s="122"/>
      <c r="O2" s="122"/>
      <c r="P2" s="122"/>
      <c r="Q2" s="134" t="s">
        <v>29</v>
      </c>
      <c r="R2" s="101"/>
      <c r="S2" s="158"/>
      <c r="T2" s="159" t="s">
        <v>88</v>
      </c>
      <c r="U2" s="132"/>
      <c r="V2" s="133"/>
      <c r="W2" s="131" t="s">
        <v>89</v>
      </c>
      <c r="X2" s="132"/>
      <c r="Y2" s="132"/>
      <c r="Z2" s="118" t="s">
        <v>93</v>
      </c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03"/>
      <c r="AL2" s="192" t="s">
        <v>19</v>
      </c>
      <c r="AN2" s="119" t="s">
        <v>17</v>
      </c>
      <c r="AO2" s="122"/>
      <c r="AP2" s="122"/>
      <c r="AQ2" s="122"/>
      <c r="AR2" s="122"/>
      <c r="AS2" s="122"/>
      <c r="AT2" s="122"/>
      <c r="AU2" s="122"/>
      <c r="AV2" s="122"/>
      <c r="AW2" s="122"/>
      <c r="AX2" s="103"/>
      <c r="AY2" s="118" t="s">
        <v>94</v>
      </c>
      <c r="AZ2" s="122"/>
      <c r="BA2" s="122"/>
      <c r="BB2" s="103"/>
      <c r="BC2" s="118" t="s">
        <v>22</v>
      </c>
      <c r="BD2" s="122"/>
      <c r="BE2" s="122"/>
      <c r="BF2" s="122"/>
      <c r="BG2" s="122"/>
      <c r="BH2" s="122"/>
      <c r="BI2" s="103"/>
      <c r="BJ2" s="259" t="s">
        <v>103</v>
      </c>
      <c r="BK2" s="123" t="s">
        <v>102</v>
      </c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285">
        <v>1E-4</v>
      </c>
      <c r="BY2" s="286">
        <v>120000</v>
      </c>
      <c r="BZ2" s="286" t="s">
        <v>139</v>
      </c>
      <c r="CA2" s="286">
        <v>51500</v>
      </c>
      <c r="CB2" s="286">
        <v>31900</v>
      </c>
      <c r="CC2" s="286">
        <v>30000</v>
      </c>
      <c r="CD2" s="286">
        <v>21550</v>
      </c>
      <c r="CE2" s="286">
        <v>13700</v>
      </c>
      <c r="CF2" s="286">
        <v>10100</v>
      </c>
      <c r="CG2" s="286">
        <v>15400</v>
      </c>
      <c r="CH2" s="286">
        <v>11000</v>
      </c>
      <c r="CI2" s="286">
        <v>9200</v>
      </c>
      <c r="CJ2" s="286">
        <v>7200</v>
      </c>
      <c r="CK2" s="286">
        <v>1900</v>
      </c>
      <c r="CL2" s="269" t="s">
        <v>43</v>
      </c>
      <c r="CM2" s="146">
        <v>23000</v>
      </c>
      <c r="CN2" s="124">
        <v>4000</v>
      </c>
      <c r="CO2" s="124">
        <v>2000</v>
      </c>
      <c r="CP2" s="124">
        <v>300</v>
      </c>
      <c r="CQ2" s="124">
        <v>1500</v>
      </c>
      <c r="CR2" s="124">
        <v>2000</v>
      </c>
      <c r="CS2" s="124">
        <v>2500</v>
      </c>
      <c r="CT2" s="124">
        <v>12000</v>
      </c>
      <c r="CU2" s="147" t="s">
        <v>105</v>
      </c>
      <c r="CV2" s="152" t="s">
        <v>108</v>
      </c>
    </row>
    <row r="3" spans="1:101" ht="15.75">
      <c r="A3" s="100" t="s">
        <v>23</v>
      </c>
      <c r="B3" s="136" t="s">
        <v>14</v>
      </c>
      <c r="C3" s="136" t="s">
        <v>27</v>
      </c>
      <c r="D3" s="136" t="s">
        <v>28</v>
      </c>
      <c r="E3" s="155" t="s">
        <v>85</v>
      </c>
      <c r="F3" s="156" t="s">
        <v>127</v>
      </c>
      <c r="G3" s="136" t="s">
        <v>128</v>
      </c>
      <c r="H3" s="136" t="s">
        <v>18</v>
      </c>
      <c r="I3" s="136" t="s">
        <v>10</v>
      </c>
      <c r="J3" s="155" t="s">
        <v>95</v>
      </c>
      <c r="K3" s="136" t="s">
        <v>7</v>
      </c>
      <c r="L3" s="136" t="s">
        <v>8</v>
      </c>
      <c r="M3" s="136" t="s">
        <v>9</v>
      </c>
      <c r="N3" s="136" t="s">
        <v>5</v>
      </c>
      <c r="O3" s="136" t="s">
        <v>86</v>
      </c>
      <c r="P3" s="136" t="s">
        <v>6</v>
      </c>
      <c r="Q3" s="130" t="s">
        <v>87</v>
      </c>
      <c r="R3" s="130" t="s">
        <v>15</v>
      </c>
      <c r="S3" s="130" t="s">
        <v>16</v>
      </c>
      <c r="T3" s="129" t="s">
        <v>35</v>
      </c>
      <c r="U3" s="129" t="s">
        <v>40</v>
      </c>
      <c r="V3" s="129" t="s">
        <v>37</v>
      </c>
      <c r="W3" s="129" t="s">
        <v>35</v>
      </c>
      <c r="X3" s="129" t="s">
        <v>40</v>
      </c>
      <c r="Y3" s="129" t="s">
        <v>37</v>
      </c>
      <c r="Z3" s="128">
        <v>7</v>
      </c>
      <c r="AA3" s="128">
        <v>8</v>
      </c>
      <c r="AB3" s="128">
        <v>9</v>
      </c>
      <c r="AC3" s="128">
        <v>10</v>
      </c>
      <c r="AD3" s="128">
        <v>11</v>
      </c>
      <c r="AE3" s="128">
        <v>12</v>
      </c>
      <c r="AF3" s="128">
        <v>13</v>
      </c>
      <c r="AG3" s="128">
        <v>14</v>
      </c>
      <c r="AH3" s="128">
        <v>15</v>
      </c>
      <c r="AI3" s="128">
        <v>16</v>
      </c>
      <c r="AJ3" s="128">
        <v>17</v>
      </c>
      <c r="AK3" s="100" t="s">
        <v>92</v>
      </c>
      <c r="AL3" s="194" t="s">
        <v>116</v>
      </c>
      <c r="AM3" s="100" t="s">
        <v>92</v>
      </c>
      <c r="AN3" s="127">
        <v>8</v>
      </c>
      <c r="AO3" s="127">
        <v>9</v>
      </c>
      <c r="AP3" s="127">
        <v>10</v>
      </c>
      <c r="AQ3" s="127">
        <v>11</v>
      </c>
      <c r="AR3" s="127">
        <v>12</v>
      </c>
      <c r="AS3" s="127">
        <v>13</v>
      </c>
      <c r="AT3" s="127">
        <v>14</v>
      </c>
      <c r="AU3" s="127">
        <v>15</v>
      </c>
      <c r="AV3" s="127">
        <v>16</v>
      </c>
      <c r="AW3" s="127">
        <v>17</v>
      </c>
      <c r="AX3" s="100" t="s">
        <v>92</v>
      </c>
      <c r="AY3" s="127">
        <v>13</v>
      </c>
      <c r="AZ3" s="127">
        <v>15</v>
      </c>
      <c r="BA3" s="127">
        <v>16</v>
      </c>
      <c r="BB3" s="100" t="s">
        <v>92</v>
      </c>
      <c r="BC3" s="126">
        <v>10</v>
      </c>
      <c r="BD3" s="126">
        <v>11</v>
      </c>
      <c r="BE3" s="126">
        <v>12</v>
      </c>
      <c r="BF3" s="126">
        <v>13</v>
      </c>
      <c r="BG3" s="126">
        <v>14</v>
      </c>
      <c r="BH3" s="126">
        <v>15</v>
      </c>
      <c r="BI3" s="117" t="s">
        <v>92</v>
      </c>
      <c r="BJ3" s="271">
        <v>16</v>
      </c>
      <c r="BK3" s="125">
        <v>7</v>
      </c>
      <c r="BL3" s="125">
        <v>8</v>
      </c>
      <c r="BM3" s="125">
        <v>9</v>
      </c>
      <c r="BN3" s="125">
        <v>10</v>
      </c>
      <c r="BO3" s="125">
        <v>11</v>
      </c>
      <c r="BP3" s="125">
        <v>12</v>
      </c>
      <c r="BQ3" s="125">
        <v>13</v>
      </c>
      <c r="BR3" s="125">
        <v>14</v>
      </c>
      <c r="BS3" s="125">
        <v>15</v>
      </c>
      <c r="BT3" s="125">
        <v>16</v>
      </c>
      <c r="BU3" s="125">
        <v>17</v>
      </c>
      <c r="BV3" s="125">
        <v>18</v>
      </c>
      <c r="BW3" s="125">
        <v>19</v>
      </c>
      <c r="BX3" s="113"/>
      <c r="BY3" s="125">
        <v>7</v>
      </c>
      <c r="BZ3" s="125">
        <v>8</v>
      </c>
      <c r="CA3" s="125">
        <v>9</v>
      </c>
      <c r="CB3" s="125">
        <v>10</v>
      </c>
      <c r="CC3" s="125">
        <v>11</v>
      </c>
      <c r="CD3" s="125">
        <v>12</v>
      </c>
      <c r="CE3" s="125">
        <v>13</v>
      </c>
      <c r="CF3" s="125">
        <v>14</v>
      </c>
      <c r="CG3" s="125">
        <v>15</v>
      </c>
      <c r="CH3" s="125">
        <v>16</v>
      </c>
      <c r="CI3" s="125">
        <v>17</v>
      </c>
      <c r="CJ3" s="125">
        <v>18</v>
      </c>
      <c r="CK3" s="125">
        <v>19</v>
      </c>
      <c r="CL3" s="270" t="s">
        <v>92</v>
      </c>
      <c r="CM3" s="121" t="s">
        <v>31</v>
      </c>
      <c r="CN3" s="121" t="s">
        <v>106</v>
      </c>
      <c r="CO3" s="121" t="s">
        <v>26</v>
      </c>
      <c r="CP3" s="115" t="s">
        <v>19</v>
      </c>
      <c r="CQ3" s="121" t="s">
        <v>2</v>
      </c>
      <c r="CR3" s="121" t="s">
        <v>3</v>
      </c>
      <c r="CS3" s="121" t="s">
        <v>4</v>
      </c>
      <c r="CT3" s="145" t="s">
        <v>25</v>
      </c>
      <c r="CU3" s="144" t="s">
        <v>92</v>
      </c>
      <c r="CV3" s="144" t="s">
        <v>92</v>
      </c>
      <c r="CW3" s="76" t="s">
        <v>110</v>
      </c>
    </row>
    <row r="4" spans="1:101" ht="15">
      <c r="A4" s="136">
        <v>1</v>
      </c>
      <c r="B4" s="262" t="s">
        <v>133</v>
      </c>
      <c r="C4" s="262"/>
      <c r="D4" s="263" t="s">
        <v>134</v>
      </c>
      <c r="E4" s="86">
        <v>120264</v>
      </c>
      <c r="F4" s="88"/>
      <c r="G4" s="71"/>
      <c r="H4" s="87" t="s">
        <v>11</v>
      </c>
      <c r="I4" s="154"/>
      <c r="J4" s="72"/>
      <c r="K4" s="71"/>
      <c r="L4" s="71"/>
      <c r="M4" s="71"/>
      <c r="N4" s="71"/>
      <c r="O4" s="71"/>
      <c r="P4" s="71"/>
      <c r="Q4" s="77"/>
      <c r="R4" s="77"/>
      <c r="S4" s="77"/>
      <c r="T4" s="80">
        <v>42559</v>
      </c>
      <c r="U4" s="81" t="s">
        <v>90</v>
      </c>
      <c r="V4" s="82">
        <v>0.61111111111111105</v>
      </c>
      <c r="W4" s="83">
        <v>42202</v>
      </c>
      <c r="X4" s="84" t="s">
        <v>91</v>
      </c>
      <c r="Y4" s="85">
        <v>0.29166666666666669</v>
      </c>
      <c r="Z4" s="77">
        <v>1</v>
      </c>
      <c r="AA4" s="77">
        <v>1</v>
      </c>
      <c r="AB4" s="77">
        <v>1</v>
      </c>
      <c r="AC4" s="77">
        <v>1</v>
      </c>
      <c r="AD4" s="77">
        <v>1</v>
      </c>
      <c r="AE4" s="77">
        <v>1</v>
      </c>
      <c r="AF4" s="77">
        <v>1</v>
      </c>
      <c r="AG4" s="77">
        <v>1</v>
      </c>
      <c r="AH4" s="77">
        <v>1</v>
      </c>
      <c r="AI4" s="77">
        <v>1</v>
      </c>
      <c r="AJ4" s="77">
        <v>1</v>
      </c>
      <c r="AK4" s="89">
        <f t="shared" ref="AK4:AK32" si="0">COUNTA(Z4:AJ4)</f>
        <v>11</v>
      </c>
      <c r="AL4" s="98" t="s">
        <v>83</v>
      </c>
      <c r="AM4" s="193">
        <f>IF(LEN(AL4)&gt;0,AK4,)</f>
        <v>11</v>
      </c>
      <c r="AN4" s="77">
        <v>1</v>
      </c>
      <c r="AO4" s="77">
        <v>1</v>
      </c>
      <c r="AP4" s="77">
        <v>1</v>
      </c>
      <c r="AQ4" s="77">
        <v>1</v>
      </c>
      <c r="AR4" s="77">
        <v>1</v>
      </c>
      <c r="AS4" s="77">
        <v>1</v>
      </c>
      <c r="AT4" s="77">
        <v>1</v>
      </c>
      <c r="AU4" s="77">
        <v>1</v>
      </c>
      <c r="AV4" s="77">
        <v>1</v>
      </c>
      <c r="AW4" s="77">
        <v>1</v>
      </c>
      <c r="AX4" s="90">
        <f t="shared" ref="AX4:AX32" si="1">COUNTA(AN4:AW4)</f>
        <v>10</v>
      </c>
      <c r="AY4" s="77">
        <v>1</v>
      </c>
      <c r="AZ4" s="77">
        <v>1</v>
      </c>
      <c r="BA4" s="77">
        <v>1</v>
      </c>
      <c r="BB4" s="91">
        <f t="shared" ref="BB4:BB32" si="2">COUNTA(AY4:BA4)</f>
        <v>3</v>
      </c>
      <c r="BC4" s="77">
        <v>1</v>
      </c>
      <c r="BD4" s="77">
        <v>1</v>
      </c>
      <c r="BE4" s="77">
        <v>1</v>
      </c>
      <c r="BF4" s="77">
        <v>1</v>
      </c>
      <c r="BG4" s="77">
        <v>1</v>
      </c>
      <c r="BH4" s="77">
        <v>1</v>
      </c>
      <c r="BI4" s="92">
        <f t="shared" ref="BI4:BI32" si="3">COUNTA(BC4:BH4)</f>
        <v>6</v>
      </c>
      <c r="BJ4" s="116">
        <v>1</v>
      </c>
      <c r="BK4" s="77">
        <v>13</v>
      </c>
      <c r="BL4" s="77">
        <v>1</v>
      </c>
      <c r="BM4" s="77">
        <v>3</v>
      </c>
      <c r="BN4" s="77"/>
      <c r="BO4" s="77">
        <v>11</v>
      </c>
      <c r="BP4" s="77">
        <v>4</v>
      </c>
      <c r="BQ4" s="77"/>
      <c r="BR4" s="77">
        <v>5</v>
      </c>
      <c r="BS4" s="77"/>
      <c r="BT4" s="77">
        <v>12</v>
      </c>
      <c r="BU4" s="77">
        <v>13</v>
      </c>
      <c r="BV4" s="77"/>
      <c r="BW4" s="111"/>
      <c r="BX4" s="137">
        <v>1</v>
      </c>
      <c r="BY4" s="120">
        <f>IF(BK4&gt;0,VLOOKUP(0.0001,$BX$2:$CK$2,BK4+1,FALSE),)</f>
        <v>1900</v>
      </c>
      <c r="BZ4" s="120">
        <f t="shared" ref="BZ4:CK4" si="4">IF(BL4&gt;0,VLOOKUP(0.0001,$BX$2:$CK$2,BL4+1,FALSE),)</f>
        <v>120000</v>
      </c>
      <c r="CA4" s="120">
        <f>IF(BM4&gt;0,VLOOKUP(0.0001,$BX$2:$CK$2,BM4+1,FALSE),)</f>
        <v>51500</v>
      </c>
      <c r="CB4" s="120">
        <f t="shared" si="4"/>
        <v>0</v>
      </c>
      <c r="CC4" s="120">
        <f t="shared" si="4"/>
        <v>9200</v>
      </c>
      <c r="CD4" s="120">
        <f t="shared" si="4"/>
        <v>31900</v>
      </c>
      <c r="CE4" s="120">
        <f t="shared" si="4"/>
        <v>0</v>
      </c>
      <c r="CF4" s="120">
        <f t="shared" si="4"/>
        <v>30000</v>
      </c>
      <c r="CG4" s="120">
        <f t="shared" si="4"/>
        <v>0</v>
      </c>
      <c r="CH4" s="120">
        <f t="shared" si="4"/>
        <v>7200</v>
      </c>
      <c r="CI4" s="120">
        <f t="shared" si="4"/>
        <v>1900</v>
      </c>
      <c r="CJ4" s="120">
        <f t="shared" si="4"/>
        <v>0</v>
      </c>
      <c r="CK4" s="120">
        <f t="shared" si="4"/>
        <v>0</v>
      </c>
      <c r="CL4" s="105">
        <f>SUM(BY4:CK4)</f>
        <v>253600</v>
      </c>
      <c r="CM4" s="106">
        <f t="shared" ref="CM4:CM32" si="5">IF(LEN(B4)+LEN(C4)+LEN(D4)&gt;0,CM$2,)</f>
        <v>23000</v>
      </c>
      <c r="CN4" s="106">
        <f t="shared" ref="CN4:CN32" si="6">IF(LEN(C4)+LEN(D4)+LEN(E4)&gt;0,CN$2,)</f>
        <v>4000</v>
      </c>
      <c r="CO4" s="106">
        <f t="shared" ref="CO4:CO32" si="7">AK4*CO$2</f>
        <v>22000</v>
      </c>
      <c r="CP4" s="106">
        <f>AM4*CP$2</f>
        <v>3300</v>
      </c>
      <c r="CQ4" s="106">
        <f t="shared" ref="CQ4:CQ32" si="8">AX4*CQ$2</f>
        <v>15000</v>
      </c>
      <c r="CR4" s="106">
        <f t="shared" ref="CR4:CR32" si="9">BB4*CR$2</f>
        <v>6000</v>
      </c>
      <c r="CS4" s="106">
        <f t="shared" ref="CS4:CS32" si="10">BI4*CS$2</f>
        <v>15000</v>
      </c>
      <c r="CT4" s="106">
        <f t="shared" ref="CT4:CT32" si="11">IF(LEN(BJ4)&gt;0,CT$2,)</f>
        <v>12000</v>
      </c>
      <c r="CU4" s="135">
        <f>SUM(CM4:CT4)</f>
        <v>100300</v>
      </c>
      <c r="CV4" s="148">
        <f t="shared" ref="CV4:CV32" si="12">CL4+CU4</f>
        <v>353900</v>
      </c>
      <c r="CW4" s="143" t="str">
        <f t="shared" ref="CW4:CW32" si="13">CONCATENATE(B4," ",C4," ",D4)</f>
        <v>Jan  Johanson</v>
      </c>
    </row>
    <row r="5" spans="1:101" ht="15">
      <c r="A5" s="136">
        <v>2</v>
      </c>
      <c r="B5" s="262"/>
      <c r="C5" s="262"/>
      <c r="D5" s="262"/>
      <c r="E5" s="86"/>
      <c r="F5" s="88"/>
      <c r="G5" s="71"/>
      <c r="H5" s="87"/>
      <c r="I5" s="153"/>
      <c r="J5" s="68"/>
      <c r="K5" s="68"/>
      <c r="L5" s="68"/>
      <c r="M5" s="68"/>
      <c r="N5" s="71"/>
      <c r="O5" s="71"/>
      <c r="P5" s="71"/>
      <c r="Q5" s="77"/>
      <c r="R5" s="77"/>
      <c r="S5" s="77"/>
      <c r="T5" s="80"/>
      <c r="U5" s="81"/>
      <c r="V5" s="82"/>
      <c r="W5" s="83"/>
      <c r="X5" s="84"/>
      <c r="Y5" s="85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89">
        <f t="shared" si="0"/>
        <v>0</v>
      </c>
      <c r="AL5" s="98"/>
      <c r="AM5" s="193">
        <f t="shared" ref="AM5:AM50" si="14">IF(LEN(AL5)&gt;0,AK5,)</f>
        <v>0</v>
      </c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90">
        <f t="shared" si="1"/>
        <v>0</v>
      </c>
      <c r="AY5" s="77"/>
      <c r="AZ5" s="77"/>
      <c r="BA5" s="77"/>
      <c r="BB5" s="91">
        <f t="shared" si="2"/>
        <v>0</v>
      </c>
      <c r="BC5" s="77"/>
      <c r="BD5" s="77"/>
      <c r="BE5" s="77"/>
      <c r="BF5" s="77"/>
      <c r="BG5" s="77"/>
      <c r="BH5" s="77"/>
      <c r="BI5" s="92">
        <f t="shared" si="3"/>
        <v>0</v>
      </c>
      <c r="BJ5" s="116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111"/>
      <c r="BX5" s="138">
        <v>2</v>
      </c>
      <c r="BY5" s="120">
        <f t="shared" ref="BY5:BY50" si="15">IF(BK5&gt;0,VLOOKUP(0.0001,$BX$2:$CK$2,BK5+1,FALSE),)</f>
        <v>0</v>
      </c>
      <c r="BZ5" s="120">
        <f t="shared" ref="BZ5:BZ50" si="16">IF(BL5&gt;0,VLOOKUP(0.0001,$BX$2:$CK$2,BL5+1,FALSE),)</f>
        <v>0</v>
      </c>
      <c r="CA5" s="120">
        <f t="shared" ref="CA5:CA50" si="17">IF(BM5&gt;0,VLOOKUP(0.0001,$BX$2:$CK$2,BM5+1,FALSE),)</f>
        <v>0</v>
      </c>
      <c r="CB5" s="120">
        <f t="shared" ref="CB5:CB50" si="18">IF(BN5&gt;0,VLOOKUP(0.0001,$BX$2:$CK$2,BN5+1,FALSE),)</f>
        <v>0</v>
      </c>
      <c r="CC5" s="120">
        <f t="shared" ref="CC5:CC50" si="19">IF(BO5&gt;0,VLOOKUP(0.0001,$BX$2:$CK$2,BO5+1,FALSE),)</f>
        <v>0</v>
      </c>
      <c r="CD5" s="120">
        <f t="shared" ref="CD5:CD50" si="20">IF(BP5&gt;0,VLOOKUP(0.0001,$BX$2:$CK$2,BP5+1,FALSE),)</f>
        <v>0</v>
      </c>
      <c r="CE5" s="120">
        <f t="shared" ref="CE5:CE50" si="21">IF(BQ5&gt;0,VLOOKUP(0.0001,$BX$2:$CK$2,BQ5+1,FALSE),)</f>
        <v>0</v>
      </c>
      <c r="CF5" s="120">
        <f t="shared" ref="CF5:CF50" si="22">IF(BR5&gt;0,VLOOKUP(0.0001,$BX$2:$CK$2,BR5+1,FALSE),)</f>
        <v>0</v>
      </c>
      <c r="CG5" s="120">
        <f t="shared" ref="CG5:CG50" si="23">IF(BS5&gt;0,VLOOKUP(0.0001,$BX$2:$CK$2,BS5+1,FALSE),)</f>
        <v>0</v>
      </c>
      <c r="CH5" s="120">
        <f t="shared" ref="CH5:CH50" si="24">IF(BT5&gt;0,VLOOKUP(0.0001,$BX$2:$CK$2,BT5+1,FALSE),)</f>
        <v>0</v>
      </c>
      <c r="CI5" s="120">
        <f t="shared" ref="CI5:CI50" si="25">IF(BU5&gt;0,VLOOKUP(0.0001,$BX$2:$CK$2,BU5+1,FALSE),)</f>
        <v>0</v>
      </c>
      <c r="CJ5" s="120">
        <f t="shared" ref="CJ5:CJ50" si="26">IF(BV5&gt;0,VLOOKUP(0.0001,$BX$2:$CK$2,BV5+1,FALSE),)</f>
        <v>0</v>
      </c>
      <c r="CK5" s="120">
        <f t="shared" ref="CK5:CK50" si="27">IF(BW5&gt;0,VLOOKUP(0.0001,$BX$2:$CK$2,BW5+1,FALSE),)</f>
        <v>0</v>
      </c>
      <c r="CL5" s="105">
        <f t="shared" ref="CL5:CL50" si="28">SUM(BY5:CK5)</f>
        <v>0</v>
      </c>
      <c r="CM5" s="106">
        <f t="shared" si="5"/>
        <v>0</v>
      </c>
      <c r="CN5" s="106">
        <f t="shared" si="6"/>
        <v>0</v>
      </c>
      <c r="CO5" s="106">
        <f t="shared" si="7"/>
        <v>0</v>
      </c>
      <c r="CP5" s="106">
        <f t="shared" ref="CP5:CP50" si="29">AM5*CP$2</f>
        <v>0</v>
      </c>
      <c r="CQ5" s="106">
        <f t="shared" si="8"/>
        <v>0</v>
      </c>
      <c r="CR5" s="106">
        <f t="shared" si="9"/>
        <v>0</v>
      </c>
      <c r="CS5" s="106">
        <f t="shared" si="10"/>
        <v>0</v>
      </c>
      <c r="CT5" s="106">
        <f t="shared" si="11"/>
        <v>0</v>
      </c>
      <c r="CU5" s="135">
        <f t="shared" ref="CU5:CU50" si="30">SUM(CM5:CT5)</f>
        <v>0</v>
      </c>
      <c r="CV5" s="148">
        <f t="shared" si="12"/>
        <v>0</v>
      </c>
      <c r="CW5" s="143" t="str">
        <f t="shared" si="13"/>
        <v xml:space="preserve">  </v>
      </c>
    </row>
    <row r="6" spans="1:101">
      <c r="A6" s="136">
        <v>3</v>
      </c>
      <c r="B6" s="262"/>
      <c r="C6" s="262"/>
      <c r="D6" s="262"/>
      <c r="E6" s="86"/>
      <c r="F6" s="88"/>
      <c r="G6" s="71"/>
      <c r="H6" s="87"/>
      <c r="I6" s="73"/>
      <c r="J6" s="68"/>
      <c r="K6" s="68"/>
      <c r="L6" s="68"/>
      <c r="M6" s="68"/>
      <c r="N6" s="71"/>
      <c r="O6" s="71"/>
      <c r="P6" s="71"/>
      <c r="Q6" s="77"/>
      <c r="R6" s="77"/>
      <c r="S6" s="77"/>
      <c r="T6" s="80"/>
      <c r="U6" s="81"/>
      <c r="V6" s="82"/>
      <c r="W6" s="83"/>
      <c r="X6" s="84"/>
      <c r="Y6" s="85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89">
        <f t="shared" si="0"/>
        <v>0</v>
      </c>
      <c r="AL6" s="98"/>
      <c r="AM6" s="193">
        <f t="shared" si="14"/>
        <v>0</v>
      </c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90">
        <f t="shared" si="1"/>
        <v>0</v>
      </c>
      <c r="AY6" s="77"/>
      <c r="AZ6" s="77"/>
      <c r="BA6" s="77"/>
      <c r="BB6" s="91">
        <f t="shared" si="2"/>
        <v>0</v>
      </c>
      <c r="BC6" s="77"/>
      <c r="BD6" s="77"/>
      <c r="BE6" s="77"/>
      <c r="BF6" s="77"/>
      <c r="BG6" s="77"/>
      <c r="BH6" s="77"/>
      <c r="BI6" s="92">
        <f t="shared" si="3"/>
        <v>0</v>
      </c>
      <c r="BJ6" s="116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111"/>
      <c r="BX6" s="138">
        <v>3</v>
      </c>
      <c r="BY6" s="120">
        <f t="shared" si="15"/>
        <v>0</v>
      </c>
      <c r="BZ6" s="120">
        <f t="shared" si="16"/>
        <v>0</v>
      </c>
      <c r="CA6" s="120">
        <f t="shared" si="17"/>
        <v>0</v>
      </c>
      <c r="CB6" s="120">
        <f t="shared" si="18"/>
        <v>0</v>
      </c>
      <c r="CC6" s="120">
        <f t="shared" si="19"/>
        <v>0</v>
      </c>
      <c r="CD6" s="120">
        <f t="shared" si="20"/>
        <v>0</v>
      </c>
      <c r="CE6" s="120">
        <f t="shared" si="21"/>
        <v>0</v>
      </c>
      <c r="CF6" s="120">
        <f t="shared" si="22"/>
        <v>0</v>
      </c>
      <c r="CG6" s="120">
        <f t="shared" si="23"/>
        <v>0</v>
      </c>
      <c r="CH6" s="120">
        <f t="shared" si="24"/>
        <v>0</v>
      </c>
      <c r="CI6" s="120">
        <f t="shared" si="25"/>
        <v>0</v>
      </c>
      <c r="CJ6" s="120">
        <f t="shared" si="26"/>
        <v>0</v>
      </c>
      <c r="CK6" s="120">
        <f t="shared" si="27"/>
        <v>0</v>
      </c>
      <c r="CL6" s="105">
        <f t="shared" si="28"/>
        <v>0</v>
      </c>
      <c r="CM6" s="106">
        <f t="shared" si="5"/>
        <v>0</v>
      </c>
      <c r="CN6" s="106">
        <f t="shared" si="6"/>
        <v>0</v>
      </c>
      <c r="CO6" s="106">
        <f t="shared" si="7"/>
        <v>0</v>
      </c>
      <c r="CP6" s="106">
        <f t="shared" si="29"/>
        <v>0</v>
      </c>
      <c r="CQ6" s="106">
        <f t="shared" si="8"/>
        <v>0</v>
      </c>
      <c r="CR6" s="106">
        <f t="shared" si="9"/>
        <v>0</v>
      </c>
      <c r="CS6" s="106">
        <f t="shared" si="10"/>
        <v>0</v>
      </c>
      <c r="CT6" s="106">
        <f t="shared" si="11"/>
        <v>0</v>
      </c>
      <c r="CU6" s="135">
        <f t="shared" si="30"/>
        <v>0</v>
      </c>
      <c r="CV6" s="148">
        <f t="shared" si="12"/>
        <v>0</v>
      </c>
      <c r="CW6" s="143" t="str">
        <f t="shared" si="13"/>
        <v xml:space="preserve">  </v>
      </c>
    </row>
    <row r="7" spans="1:101">
      <c r="A7" s="136">
        <v>4</v>
      </c>
      <c r="B7" s="262"/>
      <c r="C7" s="262"/>
      <c r="D7" s="262"/>
      <c r="E7" s="86"/>
      <c r="F7" s="88"/>
      <c r="G7" s="71"/>
      <c r="H7" s="87"/>
      <c r="I7" s="73"/>
      <c r="J7" s="68"/>
      <c r="K7" s="68"/>
      <c r="L7" s="68"/>
      <c r="M7" s="68"/>
      <c r="N7" s="71"/>
      <c r="O7" s="71"/>
      <c r="P7" s="71"/>
      <c r="Q7" s="77"/>
      <c r="R7" s="77"/>
      <c r="S7" s="77"/>
      <c r="T7" s="80"/>
      <c r="U7" s="81"/>
      <c r="V7" s="82"/>
      <c r="W7" s="83"/>
      <c r="X7" s="84"/>
      <c r="Y7" s="85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89">
        <f t="shared" si="0"/>
        <v>0</v>
      </c>
      <c r="AL7" s="98"/>
      <c r="AM7" s="193">
        <f t="shared" si="14"/>
        <v>0</v>
      </c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90">
        <f t="shared" si="1"/>
        <v>0</v>
      </c>
      <c r="AY7" s="77"/>
      <c r="AZ7" s="77"/>
      <c r="BA7" s="77"/>
      <c r="BB7" s="91">
        <f t="shared" si="2"/>
        <v>0</v>
      </c>
      <c r="BC7" s="77"/>
      <c r="BD7" s="77"/>
      <c r="BE7" s="77"/>
      <c r="BF7" s="77"/>
      <c r="BG7" s="77"/>
      <c r="BH7" s="77"/>
      <c r="BI7" s="92">
        <f t="shared" si="3"/>
        <v>0</v>
      </c>
      <c r="BJ7" s="116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111"/>
      <c r="BX7" s="138">
        <v>4</v>
      </c>
      <c r="BY7" s="120">
        <f t="shared" si="15"/>
        <v>0</v>
      </c>
      <c r="BZ7" s="120">
        <f t="shared" si="16"/>
        <v>0</v>
      </c>
      <c r="CA7" s="120">
        <f>IF(BM7&gt;0,VLOOKUP(0.0001,$BX$2:$CK$2,BM7+1,FALSE),)</f>
        <v>0</v>
      </c>
      <c r="CB7" s="120">
        <f t="shared" si="18"/>
        <v>0</v>
      </c>
      <c r="CC7" s="120">
        <f t="shared" si="19"/>
        <v>0</v>
      </c>
      <c r="CD7" s="120">
        <f t="shared" si="20"/>
        <v>0</v>
      </c>
      <c r="CE7" s="120">
        <f t="shared" si="21"/>
        <v>0</v>
      </c>
      <c r="CF7" s="120">
        <f t="shared" si="22"/>
        <v>0</v>
      </c>
      <c r="CG7" s="120">
        <f t="shared" si="23"/>
        <v>0</v>
      </c>
      <c r="CH7" s="120">
        <f t="shared" si="24"/>
        <v>0</v>
      </c>
      <c r="CI7" s="120">
        <f t="shared" si="25"/>
        <v>0</v>
      </c>
      <c r="CJ7" s="120">
        <f t="shared" si="26"/>
        <v>0</v>
      </c>
      <c r="CK7" s="120">
        <f t="shared" si="27"/>
        <v>0</v>
      </c>
      <c r="CL7" s="105">
        <f t="shared" si="28"/>
        <v>0</v>
      </c>
      <c r="CM7" s="106">
        <f t="shared" si="5"/>
        <v>0</v>
      </c>
      <c r="CN7" s="106">
        <f t="shared" si="6"/>
        <v>0</v>
      </c>
      <c r="CO7" s="106">
        <f t="shared" si="7"/>
        <v>0</v>
      </c>
      <c r="CP7" s="106">
        <f t="shared" si="29"/>
        <v>0</v>
      </c>
      <c r="CQ7" s="106">
        <f t="shared" si="8"/>
        <v>0</v>
      </c>
      <c r="CR7" s="106">
        <f t="shared" si="9"/>
        <v>0</v>
      </c>
      <c r="CS7" s="106">
        <f t="shared" si="10"/>
        <v>0</v>
      </c>
      <c r="CT7" s="106">
        <f t="shared" si="11"/>
        <v>0</v>
      </c>
      <c r="CU7" s="135">
        <f t="shared" si="30"/>
        <v>0</v>
      </c>
      <c r="CV7" s="148">
        <f t="shared" si="12"/>
        <v>0</v>
      </c>
      <c r="CW7" s="143" t="str">
        <f t="shared" si="13"/>
        <v xml:space="preserve">  </v>
      </c>
    </row>
    <row r="8" spans="1:101">
      <c r="A8" s="136">
        <v>5</v>
      </c>
      <c r="B8" s="264"/>
      <c r="C8" s="264"/>
      <c r="D8" s="264"/>
      <c r="E8" s="230"/>
      <c r="F8" s="88"/>
      <c r="G8" s="71"/>
      <c r="H8" s="87"/>
      <c r="I8" s="73"/>
      <c r="J8" s="68"/>
      <c r="K8" s="68"/>
      <c r="L8" s="68"/>
      <c r="M8" s="68"/>
      <c r="N8" s="71"/>
      <c r="O8" s="71"/>
      <c r="P8" s="71"/>
      <c r="Q8" s="77"/>
      <c r="R8" s="77"/>
      <c r="S8" s="77"/>
      <c r="T8" s="80"/>
      <c r="U8" s="81"/>
      <c r="V8" s="82"/>
      <c r="W8" s="83"/>
      <c r="X8" s="84"/>
      <c r="Y8" s="85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89">
        <f t="shared" si="0"/>
        <v>0</v>
      </c>
      <c r="AL8" s="98"/>
      <c r="AM8" s="193">
        <f t="shared" si="14"/>
        <v>0</v>
      </c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90">
        <f t="shared" si="1"/>
        <v>0</v>
      </c>
      <c r="AY8" s="77"/>
      <c r="AZ8" s="77"/>
      <c r="BA8" s="77"/>
      <c r="BB8" s="91">
        <f t="shared" si="2"/>
        <v>0</v>
      </c>
      <c r="BC8" s="77"/>
      <c r="BD8" s="77"/>
      <c r="BE8" s="77"/>
      <c r="BF8" s="77"/>
      <c r="BG8" s="77"/>
      <c r="BH8" s="77"/>
      <c r="BI8" s="92">
        <f t="shared" si="3"/>
        <v>0</v>
      </c>
      <c r="BJ8" s="116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111"/>
      <c r="BX8" s="138">
        <v>5</v>
      </c>
      <c r="BY8" s="120">
        <f t="shared" si="15"/>
        <v>0</v>
      </c>
      <c r="BZ8" s="120">
        <f t="shared" si="16"/>
        <v>0</v>
      </c>
      <c r="CA8" s="120">
        <f t="shared" si="17"/>
        <v>0</v>
      </c>
      <c r="CB8" s="120">
        <f t="shared" si="18"/>
        <v>0</v>
      </c>
      <c r="CC8" s="120">
        <f t="shared" si="19"/>
        <v>0</v>
      </c>
      <c r="CD8" s="120">
        <f t="shared" si="20"/>
        <v>0</v>
      </c>
      <c r="CE8" s="120">
        <f t="shared" si="21"/>
        <v>0</v>
      </c>
      <c r="CF8" s="120">
        <f t="shared" si="22"/>
        <v>0</v>
      </c>
      <c r="CG8" s="120">
        <f t="shared" si="23"/>
        <v>0</v>
      </c>
      <c r="CH8" s="120">
        <f t="shared" si="24"/>
        <v>0</v>
      </c>
      <c r="CI8" s="120">
        <f t="shared" si="25"/>
        <v>0</v>
      </c>
      <c r="CJ8" s="120">
        <f t="shared" si="26"/>
        <v>0</v>
      </c>
      <c r="CK8" s="120">
        <f t="shared" si="27"/>
        <v>0</v>
      </c>
      <c r="CL8" s="105">
        <f t="shared" si="28"/>
        <v>0</v>
      </c>
      <c r="CM8" s="106">
        <f t="shared" si="5"/>
        <v>0</v>
      </c>
      <c r="CN8" s="106">
        <f t="shared" si="6"/>
        <v>0</v>
      </c>
      <c r="CO8" s="106">
        <f t="shared" si="7"/>
        <v>0</v>
      </c>
      <c r="CP8" s="106">
        <f t="shared" si="29"/>
        <v>0</v>
      </c>
      <c r="CQ8" s="106">
        <f t="shared" si="8"/>
        <v>0</v>
      </c>
      <c r="CR8" s="106">
        <f t="shared" si="9"/>
        <v>0</v>
      </c>
      <c r="CS8" s="106">
        <f t="shared" si="10"/>
        <v>0</v>
      </c>
      <c r="CT8" s="106">
        <f t="shared" si="11"/>
        <v>0</v>
      </c>
      <c r="CU8" s="135">
        <f t="shared" si="30"/>
        <v>0</v>
      </c>
      <c r="CV8" s="148">
        <f t="shared" si="12"/>
        <v>0</v>
      </c>
      <c r="CW8" s="143" t="str">
        <f t="shared" si="13"/>
        <v xml:space="preserve">  </v>
      </c>
    </row>
    <row r="9" spans="1:101">
      <c r="A9" s="136">
        <v>6</v>
      </c>
      <c r="B9" s="264"/>
      <c r="C9" s="264"/>
      <c r="D9" s="264"/>
      <c r="E9" s="230"/>
      <c r="F9" s="88"/>
      <c r="G9" s="71"/>
      <c r="H9" s="87"/>
      <c r="I9" s="73"/>
      <c r="J9" s="68"/>
      <c r="K9" s="68"/>
      <c r="L9" s="68"/>
      <c r="M9" s="68"/>
      <c r="N9" s="71"/>
      <c r="O9" s="71"/>
      <c r="P9" s="71"/>
      <c r="Q9" s="77"/>
      <c r="R9" s="77"/>
      <c r="S9" s="77"/>
      <c r="T9" s="80"/>
      <c r="U9" s="81"/>
      <c r="V9" s="82"/>
      <c r="W9" s="83"/>
      <c r="X9" s="84"/>
      <c r="Y9" s="85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89">
        <f t="shared" si="0"/>
        <v>0</v>
      </c>
      <c r="AL9" s="98"/>
      <c r="AM9" s="193">
        <f t="shared" si="14"/>
        <v>0</v>
      </c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90">
        <f t="shared" si="1"/>
        <v>0</v>
      </c>
      <c r="AY9" s="77"/>
      <c r="AZ9" s="77"/>
      <c r="BA9" s="77"/>
      <c r="BB9" s="91">
        <f t="shared" si="2"/>
        <v>0</v>
      </c>
      <c r="BC9" s="77"/>
      <c r="BD9" s="77"/>
      <c r="BE9" s="77"/>
      <c r="BF9" s="77"/>
      <c r="BG9" s="77"/>
      <c r="BH9" s="77"/>
      <c r="BI9" s="92">
        <f t="shared" si="3"/>
        <v>0</v>
      </c>
      <c r="BJ9" s="116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111"/>
      <c r="BX9" s="138">
        <v>6</v>
      </c>
      <c r="BY9" s="120">
        <f t="shared" si="15"/>
        <v>0</v>
      </c>
      <c r="BZ9" s="120">
        <f t="shared" si="16"/>
        <v>0</v>
      </c>
      <c r="CA9" s="120">
        <f t="shared" si="17"/>
        <v>0</v>
      </c>
      <c r="CB9" s="120">
        <f t="shared" si="18"/>
        <v>0</v>
      </c>
      <c r="CC9" s="120">
        <f t="shared" si="19"/>
        <v>0</v>
      </c>
      <c r="CD9" s="120">
        <f t="shared" si="20"/>
        <v>0</v>
      </c>
      <c r="CE9" s="120">
        <f t="shared" si="21"/>
        <v>0</v>
      </c>
      <c r="CF9" s="120">
        <f t="shared" si="22"/>
        <v>0</v>
      </c>
      <c r="CG9" s="120">
        <f t="shared" si="23"/>
        <v>0</v>
      </c>
      <c r="CH9" s="120">
        <f t="shared" si="24"/>
        <v>0</v>
      </c>
      <c r="CI9" s="120">
        <f t="shared" si="25"/>
        <v>0</v>
      </c>
      <c r="CJ9" s="120">
        <f t="shared" si="26"/>
        <v>0</v>
      </c>
      <c r="CK9" s="120">
        <f t="shared" si="27"/>
        <v>0</v>
      </c>
      <c r="CL9" s="105">
        <f t="shared" si="28"/>
        <v>0</v>
      </c>
      <c r="CM9" s="106">
        <f t="shared" si="5"/>
        <v>0</v>
      </c>
      <c r="CN9" s="106">
        <f t="shared" si="6"/>
        <v>0</v>
      </c>
      <c r="CO9" s="106">
        <f t="shared" si="7"/>
        <v>0</v>
      </c>
      <c r="CP9" s="106">
        <f t="shared" si="29"/>
        <v>0</v>
      </c>
      <c r="CQ9" s="106">
        <f t="shared" si="8"/>
        <v>0</v>
      </c>
      <c r="CR9" s="106">
        <f t="shared" si="9"/>
        <v>0</v>
      </c>
      <c r="CS9" s="106">
        <f t="shared" si="10"/>
        <v>0</v>
      </c>
      <c r="CT9" s="106">
        <f t="shared" si="11"/>
        <v>0</v>
      </c>
      <c r="CU9" s="135">
        <f t="shared" si="30"/>
        <v>0</v>
      </c>
      <c r="CV9" s="148">
        <f t="shared" si="12"/>
        <v>0</v>
      </c>
      <c r="CW9" s="143" t="str">
        <f t="shared" si="13"/>
        <v xml:space="preserve">  </v>
      </c>
    </row>
    <row r="10" spans="1:101">
      <c r="A10" s="136">
        <v>7</v>
      </c>
      <c r="B10" s="264"/>
      <c r="C10" s="264"/>
      <c r="D10" s="264"/>
      <c r="E10" s="230"/>
      <c r="F10" s="88"/>
      <c r="G10" s="71"/>
      <c r="H10" s="87"/>
      <c r="I10" s="73"/>
      <c r="J10" s="68"/>
      <c r="K10" s="68"/>
      <c r="L10" s="68"/>
      <c r="M10" s="68"/>
      <c r="N10" s="71"/>
      <c r="O10" s="71"/>
      <c r="P10" s="71"/>
      <c r="Q10" s="77"/>
      <c r="R10" s="77"/>
      <c r="S10" s="77"/>
      <c r="T10" s="80"/>
      <c r="U10" s="81"/>
      <c r="V10" s="82"/>
      <c r="W10" s="83"/>
      <c r="X10" s="84"/>
      <c r="Y10" s="85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89">
        <f t="shared" si="0"/>
        <v>0</v>
      </c>
      <c r="AL10" s="98"/>
      <c r="AM10" s="193">
        <f t="shared" si="14"/>
        <v>0</v>
      </c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90">
        <f t="shared" si="1"/>
        <v>0</v>
      </c>
      <c r="AY10" s="77"/>
      <c r="AZ10" s="77"/>
      <c r="BA10" s="77"/>
      <c r="BB10" s="91">
        <f t="shared" si="2"/>
        <v>0</v>
      </c>
      <c r="BC10" s="77"/>
      <c r="BD10" s="77"/>
      <c r="BE10" s="77"/>
      <c r="BF10" s="77"/>
      <c r="BG10" s="77"/>
      <c r="BH10" s="77"/>
      <c r="BI10" s="92">
        <f t="shared" si="3"/>
        <v>0</v>
      </c>
      <c r="BJ10" s="116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111"/>
      <c r="BX10" s="138">
        <v>7</v>
      </c>
      <c r="BY10" s="120">
        <f t="shared" si="15"/>
        <v>0</v>
      </c>
      <c r="BZ10" s="120">
        <f t="shared" si="16"/>
        <v>0</v>
      </c>
      <c r="CA10" s="120">
        <f t="shared" si="17"/>
        <v>0</v>
      </c>
      <c r="CB10" s="120">
        <f t="shared" si="18"/>
        <v>0</v>
      </c>
      <c r="CC10" s="120">
        <f t="shared" si="19"/>
        <v>0</v>
      </c>
      <c r="CD10" s="120">
        <f t="shared" si="20"/>
        <v>0</v>
      </c>
      <c r="CE10" s="120">
        <f t="shared" si="21"/>
        <v>0</v>
      </c>
      <c r="CF10" s="120">
        <f t="shared" si="22"/>
        <v>0</v>
      </c>
      <c r="CG10" s="120">
        <f t="shared" si="23"/>
        <v>0</v>
      </c>
      <c r="CH10" s="120">
        <f t="shared" si="24"/>
        <v>0</v>
      </c>
      <c r="CI10" s="120">
        <f t="shared" si="25"/>
        <v>0</v>
      </c>
      <c r="CJ10" s="120">
        <f t="shared" si="26"/>
        <v>0</v>
      </c>
      <c r="CK10" s="120">
        <f t="shared" si="27"/>
        <v>0</v>
      </c>
      <c r="CL10" s="105">
        <f t="shared" si="28"/>
        <v>0</v>
      </c>
      <c r="CM10" s="106">
        <f t="shared" si="5"/>
        <v>0</v>
      </c>
      <c r="CN10" s="106">
        <f t="shared" si="6"/>
        <v>0</v>
      </c>
      <c r="CO10" s="106">
        <f t="shared" si="7"/>
        <v>0</v>
      </c>
      <c r="CP10" s="106">
        <f t="shared" si="29"/>
        <v>0</v>
      </c>
      <c r="CQ10" s="106">
        <f t="shared" si="8"/>
        <v>0</v>
      </c>
      <c r="CR10" s="106">
        <f t="shared" si="9"/>
        <v>0</v>
      </c>
      <c r="CS10" s="106">
        <f t="shared" si="10"/>
        <v>0</v>
      </c>
      <c r="CT10" s="106">
        <f t="shared" si="11"/>
        <v>0</v>
      </c>
      <c r="CU10" s="135">
        <f t="shared" si="30"/>
        <v>0</v>
      </c>
      <c r="CV10" s="148">
        <f t="shared" si="12"/>
        <v>0</v>
      </c>
      <c r="CW10" s="143" t="str">
        <f t="shared" si="13"/>
        <v xml:space="preserve">  </v>
      </c>
    </row>
    <row r="11" spans="1:101">
      <c r="A11" s="136">
        <v>8</v>
      </c>
      <c r="B11" s="264"/>
      <c r="C11" s="264"/>
      <c r="D11" s="264"/>
      <c r="E11" s="230"/>
      <c r="F11" s="88"/>
      <c r="G11" s="71"/>
      <c r="H11" s="87"/>
      <c r="I11" s="73"/>
      <c r="J11" s="68"/>
      <c r="K11" s="68"/>
      <c r="L11" s="68"/>
      <c r="M11" s="68"/>
      <c r="N11" s="71"/>
      <c r="O11" s="71"/>
      <c r="P11" s="71"/>
      <c r="Q11" s="77"/>
      <c r="R11" s="77"/>
      <c r="S11" s="77"/>
      <c r="T11" s="80"/>
      <c r="U11" s="81"/>
      <c r="V11" s="82"/>
      <c r="W11" s="83"/>
      <c r="X11" s="84"/>
      <c r="Y11" s="85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89">
        <f t="shared" si="0"/>
        <v>0</v>
      </c>
      <c r="AL11" s="98"/>
      <c r="AM11" s="193">
        <f t="shared" si="14"/>
        <v>0</v>
      </c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90">
        <f t="shared" si="1"/>
        <v>0</v>
      </c>
      <c r="AY11" s="77"/>
      <c r="AZ11" s="77"/>
      <c r="BA11" s="77"/>
      <c r="BB11" s="91">
        <f t="shared" si="2"/>
        <v>0</v>
      </c>
      <c r="BC11" s="77"/>
      <c r="BD11" s="77"/>
      <c r="BE11" s="77"/>
      <c r="BF11" s="77"/>
      <c r="BG11" s="77"/>
      <c r="BH11" s="77"/>
      <c r="BI11" s="92">
        <f t="shared" si="3"/>
        <v>0</v>
      </c>
      <c r="BJ11" s="116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111"/>
      <c r="BX11" s="138">
        <v>8</v>
      </c>
      <c r="BY11" s="120">
        <f t="shared" si="15"/>
        <v>0</v>
      </c>
      <c r="BZ11" s="120">
        <f t="shared" si="16"/>
        <v>0</v>
      </c>
      <c r="CA11" s="120">
        <f t="shared" si="17"/>
        <v>0</v>
      </c>
      <c r="CB11" s="120">
        <f t="shared" si="18"/>
        <v>0</v>
      </c>
      <c r="CC11" s="120">
        <f t="shared" si="19"/>
        <v>0</v>
      </c>
      <c r="CD11" s="120">
        <f t="shared" si="20"/>
        <v>0</v>
      </c>
      <c r="CE11" s="120">
        <f t="shared" si="21"/>
        <v>0</v>
      </c>
      <c r="CF11" s="120">
        <f t="shared" si="22"/>
        <v>0</v>
      </c>
      <c r="CG11" s="120">
        <f t="shared" si="23"/>
        <v>0</v>
      </c>
      <c r="CH11" s="120">
        <f t="shared" si="24"/>
        <v>0</v>
      </c>
      <c r="CI11" s="120">
        <f t="shared" si="25"/>
        <v>0</v>
      </c>
      <c r="CJ11" s="120">
        <f t="shared" si="26"/>
        <v>0</v>
      </c>
      <c r="CK11" s="120">
        <f t="shared" si="27"/>
        <v>0</v>
      </c>
      <c r="CL11" s="105">
        <f t="shared" si="28"/>
        <v>0</v>
      </c>
      <c r="CM11" s="106">
        <f t="shared" si="5"/>
        <v>0</v>
      </c>
      <c r="CN11" s="106">
        <f t="shared" si="6"/>
        <v>0</v>
      </c>
      <c r="CO11" s="106">
        <f t="shared" si="7"/>
        <v>0</v>
      </c>
      <c r="CP11" s="106">
        <f t="shared" si="29"/>
        <v>0</v>
      </c>
      <c r="CQ11" s="106">
        <f t="shared" si="8"/>
        <v>0</v>
      </c>
      <c r="CR11" s="106">
        <f t="shared" si="9"/>
        <v>0</v>
      </c>
      <c r="CS11" s="106">
        <f t="shared" si="10"/>
        <v>0</v>
      </c>
      <c r="CT11" s="106">
        <f t="shared" si="11"/>
        <v>0</v>
      </c>
      <c r="CU11" s="135">
        <f t="shared" si="30"/>
        <v>0</v>
      </c>
      <c r="CV11" s="148">
        <f t="shared" si="12"/>
        <v>0</v>
      </c>
      <c r="CW11" s="143" t="str">
        <f t="shared" si="13"/>
        <v xml:space="preserve">  </v>
      </c>
    </row>
    <row r="12" spans="1:101">
      <c r="A12" s="136">
        <v>9</v>
      </c>
      <c r="B12" s="68"/>
      <c r="C12" s="68"/>
      <c r="D12" s="68"/>
      <c r="E12" s="86"/>
      <c r="F12" s="88"/>
      <c r="G12" s="71"/>
      <c r="H12" s="87"/>
      <c r="I12" s="73"/>
      <c r="J12" s="68"/>
      <c r="K12" s="68"/>
      <c r="L12" s="68"/>
      <c r="M12" s="68"/>
      <c r="N12" s="71"/>
      <c r="O12" s="71"/>
      <c r="P12" s="71"/>
      <c r="Q12" s="77"/>
      <c r="R12" s="77"/>
      <c r="S12" s="77"/>
      <c r="T12" s="80"/>
      <c r="U12" s="81"/>
      <c r="V12" s="82"/>
      <c r="W12" s="83"/>
      <c r="X12" s="84"/>
      <c r="Y12" s="85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89">
        <f t="shared" si="0"/>
        <v>0</v>
      </c>
      <c r="AL12" s="98"/>
      <c r="AM12" s="193">
        <f t="shared" si="14"/>
        <v>0</v>
      </c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90">
        <f t="shared" si="1"/>
        <v>0</v>
      </c>
      <c r="AY12" s="77"/>
      <c r="AZ12" s="77"/>
      <c r="BA12" s="77"/>
      <c r="BB12" s="91">
        <f t="shared" si="2"/>
        <v>0</v>
      </c>
      <c r="BC12" s="77"/>
      <c r="BD12" s="77"/>
      <c r="BE12" s="77"/>
      <c r="BF12" s="77"/>
      <c r="BG12" s="77"/>
      <c r="BH12" s="77"/>
      <c r="BI12" s="92">
        <f t="shared" si="3"/>
        <v>0</v>
      </c>
      <c r="BJ12" s="116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111"/>
      <c r="BX12" s="138">
        <v>9</v>
      </c>
      <c r="BY12" s="120">
        <f t="shared" si="15"/>
        <v>0</v>
      </c>
      <c r="BZ12" s="120">
        <f t="shared" si="16"/>
        <v>0</v>
      </c>
      <c r="CA12" s="120">
        <f t="shared" si="17"/>
        <v>0</v>
      </c>
      <c r="CB12" s="120">
        <f t="shared" si="18"/>
        <v>0</v>
      </c>
      <c r="CC12" s="120">
        <f t="shared" si="19"/>
        <v>0</v>
      </c>
      <c r="CD12" s="120">
        <f t="shared" si="20"/>
        <v>0</v>
      </c>
      <c r="CE12" s="120">
        <f t="shared" si="21"/>
        <v>0</v>
      </c>
      <c r="CF12" s="120">
        <f t="shared" si="22"/>
        <v>0</v>
      </c>
      <c r="CG12" s="120">
        <f t="shared" si="23"/>
        <v>0</v>
      </c>
      <c r="CH12" s="120">
        <f t="shared" si="24"/>
        <v>0</v>
      </c>
      <c r="CI12" s="120">
        <f t="shared" si="25"/>
        <v>0</v>
      </c>
      <c r="CJ12" s="120">
        <f t="shared" si="26"/>
        <v>0</v>
      </c>
      <c r="CK12" s="120">
        <f t="shared" si="27"/>
        <v>0</v>
      </c>
      <c r="CL12" s="105">
        <f t="shared" si="28"/>
        <v>0</v>
      </c>
      <c r="CM12" s="106">
        <f t="shared" si="5"/>
        <v>0</v>
      </c>
      <c r="CN12" s="106">
        <f t="shared" si="6"/>
        <v>0</v>
      </c>
      <c r="CO12" s="106">
        <f t="shared" si="7"/>
        <v>0</v>
      </c>
      <c r="CP12" s="106">
        <f t="shared" si="29"/>
        <v>0</v>
      </c>
      <c r="CQ12" s="106">
        <f t="shared" si="8"/>
        <v>0</v>
      </c>
      <c r="CR12" s="106">
        <f t="shared" si="9"/>
        <v>0</v>
      </c>
      <c r="CS12" s="106">
        <f t="shared" si="10"/>
        <v>0</v>
      </c>
      <c r="CT12" s="106">
        <f t="shared" si="11"/>
        <v>0</v>
      </c>
      <c r="CU12" s="135">
        <f t="shared" si="30"/>
        <v>0</v>
      </c>
      <c r="CV12" s="148">
        <f t="shared" si="12"/>
        <v>0</v>
      </c>
      <c r="CW12" s="143" t="str">
        <f t="shared" si="13"/>
        <v xml:space="preserve">  </v>
      </c>
    </row>
    <row r="13" spans="1:101">
      <c r="A13" s="136">
        <v>10</v>
      </c>
      <c r="B13" s="68"/>
      <c r="C13" s="68"/>
      <c r="D13" s="68"/>
      <c r="E13" s="86"/>
      <c r="F13" s="88"/>
      <c r="G13" s="71"/>
      <c r="H13" s="87"/>
      <c r="I13" s="73"/>
      <c r="J13" s="68"/>
      <c r="K13" s="68"/>
      <c r="L13" s="68"/>
      <c r="M13" s="68"/>
      <c r="N13" s="71"/>
      <c r="O13" s="71"/>
      <c r="P13" s="71"/>
      <c r="Q13" s="77"/>
      <c r="R13" s="77"/>
      <c r="S13" s="77"/>
      <c r="T13" s="80"/>
      <c r="U13" s="81"/>
      <c r="V13" s="82"/>
      <c r="W13" s="83"/>
      <c r="X13" s="84"/>
      <c r="Y13" s="85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89">
        <f t="shared" si="0"/>
        <v>0</v>
      </c>
      <c r="AL13" s="98"/>
      <c r="AM13" s="193">
        <f t="shared" si="14"/>
        <v>0</v>
      </c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90">
        <f t="shared" si="1"/>
        <v>0</v>
      </c>
      <c r="AY13" s="77"/>
      <c r="AZ13" s="77"/>
      <c r="BA13" s="77"/>
      <c r="BB13" s="91">
        <f t="shared" si="2"/>
        <v>0</v>
      </c>
      <c r="BC13" s="77"/>
      <c r="BD13" s="77"/>
      <c r="BE13" s="77"/>
      <c r="BF13" s="77"/>
      <c r="BG13" s="77"/>
      <c r="BH13" s="77"/>
      <c r="BI13" s="92">
        <f t="shared" si="3"/>
        <v>0</v>
      </c>
      <c r="BJ13" s="116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111"/>
      <c r="BX13" s="138">
        <v>10</v>
      </c>
      <c r="BY13" s="120">
        <f t="shared" si="15"/>
        <v>0</v>
      </c>
      <c r="BZ13" s="120">
        <f t="shared" si="16"/>
        <v>0</v>
      </c>
      <c r="CA13" s="120">
        <f t="shared" si="17"/>
        <v>0</v>
      </c>
      <c r="CB13" s="120">
        <f t="shared" si="18"/>
        <v>0</v>
      </c>
      <c r="CC13" s="120">
        <f t="shared" si="19"/>
        <v>0</v>
      </c>
      <c r="CD13" s="120">
        <f t="shared" si="20"/>
        <v>0</v>
      </c>
      <c r="CE13" s="120">
        <f t="shared" si="21"/>
        <v>0</v>
      </c>
      <c r="CF13" s="120">
        <f t="shared" si="22"/>
        <v>0</v>
      </c>
      <c r="CG13" s="120">
        <f t="shared" si="23"/>
        <v>0</v>
      </c>
      <c r="CH13" s="120">
        <f t="shared" si="24"/>
        <v>0</v>
      </c>
      <c r="CI13" s="120">
        <f t="shared" si="25"/>
        <v>0</v>
      </c>
      <c r="CJ13" s="120">
        <f t="shared" si="26"/>
        <v>0</v>
      </c>
      <c r="CK13" s="120">
        <f t="shared" si="27"/>
        <v>0</v>
      </c>
      <c r="CL13" s="105">
        <f t="shared" si="28"/>
        <v>0</v>
      </c>
      <c r="CM13" s="106">
        <f t="shared" si="5"/>
        <v>0</v>
      </c>
      <c r="CN13" s="106">
        <f t="shared" si="6"/>
        <v>0</v>
      </c>
      <c r="CO13" s="106">
        <f t="shared" si="7"/>
        <v>0</v>
      </c>
      <c r="CP13" s="106">
        <f t="shared" si="29"/>
        <v>0</v>
      </c>
      <c r="CQ13" s="106">
        <f t="shared" si="8"/>
        <v>0</v>
      </c>
      <c r="CR13" s="106">
        <f t="shared" si="9"/>
        <v>0</v>
      </c>
      <c r="CS13" s="106">
        <f t="shared" si="10"/>
        <v>0</v>
      </c>
      <c r="CT13" s="106">
        <f t="shared" si="11"/>
        <v>0</v>
      </c>
      <c r="CU13" s="135">
        <f t="shared" si="30"/>
        <v>0</v>
      </c>
      <c r="CV13" s="148">
        <f t="shared" si="12"/>
        <v>0</v>
      </c>
      <c r="CW13" s="143" t="str">
        <f t="shared" si="13"/>
        <v xml:space="preserve">  </v>
      </c>
    </row>
    <row r="14" spans="1:101">
      <c r="A14" s="136">
        <v>11</v>
      </c>
      <c r="B14" s="68"/>
      <c r="C14" s="68"/>
      <c r="D14" s="68"/>
      <c r="E14" s="86"/>
      <c r="F14" s="88"/>
      <c r="G14" s="71"/>
      <c r="H14" s="87"/>
      <c r="I14" s="73"/>
      <c r="J14" s="68"/>
      <c r="K14" s="68"/>
      <c r="L14" s="68"/>
      <c r="M14" s="68"/>
      <c r="N14" s="71"/>
      <c r="O14" s="71"/>
      <c r="P14" s="71"/>
      <c r="Q14" s="77"/>
      <c r="R14" s="77"/>
      <c r="S14" s="77"/>
      <c r="T14" s="80"/>
      <c r="U14" s="81"/>
      <c r="V14" s="82"/>
      <c r="W14" s="83"/>
      <c r="X14" s="84"/>
      <c r="Y14" s="85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89">
        <f t="shared" si="0"/>
        <v>0</v>
      </c>
      <c r="AL14" s="98"/>
      <c r="AM14" s="193">
        <f t="shared" si="14"/>
        <v>0</v>
      </c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90">
        <f t="shared" si="1"/>
        <v>0</v>
      </c>
      <c r="AY14" s="77"/>
      <c r="AZ14" s="77"/>
      <c r="BA14" s="77"/>
      <c r="BB14" s="91">
        <f t="shared" si="2"/>
        <v>0</v>
      </c>
      <c r="BC14" s="77"/>
      <c r="BD14" s="77"/>
      <c r="BE14" s="77"/>
      <c r="BF14" s="77"/>
      <c r="BG14" s="77"/>
      <c r="BH14" s="77"/>
      <c r="BI14" s="92">
        <f t="shared" si="3"/>
        <v>0</v>
      </c>
      <c r="BJ14" s="116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111"/>
      <c r="BX14" s="138">
        <v>11</v>
      </c>
      <c r="BY14" s="120">
        <f t="shared" si="15"/>
        <v>0</v>
      </c>
      <c r="BZ14" s="120">
        <f t="shared" si="16"/>
        <v>0</v>
      </c>
      <c r="CA14" s="120">
        <f t="shared" si="17"/>
        <v>0</v>
      </c>
      <c r="CB14" s="120">
        <f t="shared" si="18"/>
        <v>0</v>
      </c>
      <c r="CC14" s="120">
        <f t="shared" si="19"/>
        <v>0</v>
      </c>
      <c r="CD14" s="120">
        <f t="shared" si="20"/>
        <v>0</v>
      </c>
      <c r="CE14" s="120">
        <f t="shared" si="21"/>
        <v>0</v>
      </c>
      <c r="CF14" s="120">
        <f t="shared" si="22"/>
        <v>0</v>
      </c>
      <c r="CG14" s="120">
        <f t="shared" si="23"/>
        <v>0</v>
      </c>
      <c r="CH14" s="120">
        <f t="shared" si="24"/>
        <v>0</v>
      </c>
      <c r="CI14" s="120">
        <f t="shared" si="25"/>
        <v>0</v>
      </c>
      <c r="CJ14" s="120">
        <f t="shared" si="26"/>
        <v>0</v>
      </c>
      <c r="CK14" s="120">
        <f t="shared" si="27"/>
        <v>0</v>
      </c>
      <c r="CL14" s="105">
        <f t="shared" si="28"/>
        <v>0</v>
      </c>
      <c r="CM14" s="106">
        <f t="shared" si="5"/>
        <v>0</v>
      </c>
      <c r="CN14" s="106">
        <f t="shared" si="6"/>
        <v>0</v>
      </c>
      <c r="CO14" s="106">
        <f t="shared" si="7"/>
        <v>0</v>
      </c>
      <c r="CP14" s="106">
        <f t="shared" si="29"/>
        <v>0</v>
      </c>
      <c r="CQ14" s="106">
        <f t="shared" si="8"/>
        <v>0</v>
      </c>
      <c r="CR14" s="106">
        <f t="shared" si="9"/>
        <v>0</v>
      </c>
      <c r="CS14" s="106">
        <f t="shared" si="10"/>
        <v>0</v>
      </c>
      <c r="CT14" s="106">
        <f t="shared" si="11"/>
        <v>0</v>
      </c>
      <c r="CU14" s="135">
        <f t="shared" si="30"/>
        <v>0</v>
      </c>
      <c r="CV14" s="148">
        <f t="shared" si="12"/>
        <v>0</v>
      </c>
      <c r="CW14" s="143" t="str">
        <f t="shared" si="13"/>
        <v xml:space="preserve">  </v>
      </c>
    </row>
    <row r="15" spans="1:101">
      <c r="A15" s="136">
        <v>12</v>
      </c>
      <c r="B15" s="68"/>
      <c r="C15" s="68"/>
      <c r="D15" s="68"/>
      <c r="E15" s="86"/>
      <c r="F15" s="88"/>
      <c r="G15" s="71"/>
      <c r="H15" s="87"/>
      <c r="I15" s="73"/>
      <c r="J15" s="68"/>
      <c r="K15" s="68"/>
      <c r="L15" s="68"/>
      <c r="M15" s="68"/>
      <c r="N15" s="71"/>
      <c r="O15" s="71"/>
      <c r="P15" s="71"/>
      <c r="Q15" s="77"/>
      <c r="R15" s="77"/>
      <c r="S15" s="77"/>
      <c r="T15" s="80"/>
      <c r="U15" s="81"/>
      <c r="V15" s="82"/>
      <c r="W15" s="83"/>
      <c r="X15" s="84"/>
      <c r="Y15" s="8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9">
        <f t="shared" si="0"/>
        <v>0</v>
      </c>
      <c r="AL15" s="98"/>
      <c r="AM15" s="193">
        <f t="shared" si="14"/>
        <v>0</v>
      </c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90">
        <f t="shared" si="1"/>
        <v>0</v>
      </c>
      <c r="AY15" s="77"/>
      <c r="AZ15" s="77"/>
      <c r="BA15" s="77"/>
      <c r="BB15" s="91">
        <f t="shared" si="2"/>
        <v>0</v>
      </c>
      <c r="BC15" s="77"/>
      <c r="BD15" s="77"/>
      <c r="BE15" s="77"/>
      <c r="BF15" s="77"/>
      <c r="BG15" s="77"/>
      <c r="BH15" s="77"/>
      <c r="BI15" s="92">
        <f t="shared" si="3"/>
        <v>0</v>
      </c>
      <c r="BJ15" s="116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111"/>
      <c r="BX15" s="138">
        <v>12</v>
      </c>
      <c r="BY15" s="120">
        <f t="shared" si="15"/>
        <v>0</v>
      </c>
      <c r="BZ15" s="120">
        <f t="shared" si="16"/>
        <v>0</v>
      </c>
      <c r="CA15" s="120">
        <f t="shared" si="17"/>
        <v>0</v>
      </c>
      <c r="CB15" s="120">
        <f t="shared" si="18"/>
        <v>0</v>
      </c>
      <c r="CC15" s="120">
        <f t="shared" si="19"/>
        <v>0</v>
      </c>
      <c r="CD15" s="120">
        <f t="shared" si="20"/>
        <v>0</v>
      </c>
      <c r="CE15" s="120">
        <f t="shared" si="21"/>
        <v>0</v>
      </c>
      <c r="CF15" s="120">
        <f t="shared" si="22"/>
        <v>0</v>
      </c>
      <c r="CG15" s="120">
        <f t="shared" si="23"/>
        <v>0</v>
      </c>
      <c r="CH15" s="120">
        <f t="shared" si="24"/>
        <v>0</v>
      </c>
      <c r="CI15" s="120">
        <f t="shared" si="25"/>
        <v>0</v>
      </c>
      <c r="CJ15" s="120">
        <f t="shared" si="26"/>
        <v>0</v>
      </c>
      <c r="CK15" s="120">
        <f t="shared" si="27"/>
        <v>0</v>
      </c>
      <c r="CL15" s="105">
        <f t="shared" si="28"/>
        <v>0</v>
      </c>
      <c r="CM15" s="106">
        <f t="shared" si="5"/>
        <v>0</v>
      </c>
      <c r="CN15" s="106">
        <f t="shared" si="6"/>
        <v>0</v>
      </c>
      <c r="CO15" s="106">
        <f t="shared" si="7"/>
        <v>0</v>
      </c>
      <c r="CP15" s="106">
        <f t="shared" si="29"/>
        <v>0</v>
      </c>
      <c r="CQ15" s="106">
        <f t="shared" si="8"/>
        <v>0</v>
      </c>
      <c r="CR15" s="106">
        <f t="shared" si="9"/>
        <v>0</v>
      </c>
      <c r="CS15" s="106">
        <f t="shared" si="10"/>
        <v>0</v>
      </c>
      <c r="CT15" s="106">
        <f t="shared" si="11"/>
        <v>0</v>
      </c>
      <c r="CU15" s="135">
        <f t="shared" si="30"/>
        <v>0</v>
      </c>
      <c r="CV15" s="148">
        <f t="shared" si="12"/>
        <v>0</v>
      </c>
      <c r="CW15" s="143" t="str">
        <f t="shared" si="13"/>
        <v xml:space="preserve">  </v>
      </c>
    </row>
    <row r="16" spans="1:101">
      <c r="A16" s="136">
        <v>13</v>
      </c>
      <c r="B16" s="68"/>
      <c r="C16" s="68"/>
      <c r="D16" s="68"/>
      <c r="E16" s="86"/>
      <c r="F16" s="88"/>
      <c r="G16" s="71"/>
      <c r="H16" s="87"/>
      <c r="I16" s="73"/>
      <c r="J16" s="68"/>
      <c r="K16" s="68"/>
      <c r="L16" s="68"/>
      <c r="M16" s="68"/>
      <c r="N16" s="71"/>
      <c r="O16" s="71"/>
      <c r="P16" s="71"/>
      <c r="Q16" s="77"/>
      <c r="R16" s="77"/>
      <c r="S16" s="77"/>
      <c r="T16" s="80"/>
      <c r="U16" s="81"/>
      <c r="V16" s="82"/>
      <c r="W16" s="83"/>
      <c r="X16" s="84"/>
      <c r="Y16" s="85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89">
        <f t="shared" si="0"/>
        <v>0</v>
      </c>
      <c r="AL16" s="98"/>
      <c r="AM16" s="193">
        <f t="shared" si="14"/>
        <v>0</v>
      </c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90">
        <f t="shared" si="1"/>
        <v>0</v>
      </c>
      <c r="AY16" s="77"/>
      <c r="AZ16" s="77"/>
      <c r="BA16" s="77"/>
      <c r="BB16" s="91">
        <f t="shared" si="2"/>
        <v>0</v>
      </c>
      <c r="BC16" s="77"/>
      <c r="BD16" s="77"/>
      <c r="BE16" s="77"/>
      <c r="BF16" s="77"/>
      <c r="BG16" s="77"/>
      <c r="BH16" s="77"/>
      <c r="BI16" s="92">
        <f t="shared" si="3"/>
        <v>0</v>
      </c>
      <c r="BJ16" s="116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111"/>
      <c r="BX16" s="138">
        <v>13</v>
      </c>
      <c r="BY16" s="120">
        <f t="shared" si="15"/>
        <v>0</v>
      </c>
      <c r="BZ16" s="120">
        <f t="shared" si="16"/>
        <v>0</v>
      </c>
      <c r="CA16" s="120">
        <f t="shared" si="17"/>
        <v>0</v>
      </c>
      <c r="CB16" s="120">
        <f t="shared" si="18"/>
        <v>0</v>
      </c>
      <c r="CC16" s="120">
        <f t="shared" si="19"/>
        <v>0</v>
      </c>
      <c r="CD16" s="120">
        <f t="shared" si="20"/>
        <v>0</v>
      </c>
      <c r="CE16" s="120">
        <f t="shared" si="21"/>
        <v>0</v>
      </c>
      <c r="CF16" s="120">
        <f t="shared" si="22"/>
        <v>0</v>
      </c>
      <c r="CG16" s="120">
        <f t="shared" si="23"/>
        <v>0</v>
      </c>
      <c r="CH16" s="120">
        <f t="shared" si="24"/>
        <v>0</v>
      </c>
      <c r="CI16" s="120">
        <f t="shared" si="25"/>
        <v>0</v>
      </c>
      <c r="CJ16" s="120">
        <f t="shared" si="26"/>
        <v>0</v>
      </c>
      <c r="CK16" s="120">
        <f t="shared" si="27"/>
        <v>0</v>
      </c>
      <c r="CL16" s="105">
        <f t="shared" si="28"/>
        <v>0</v>
      </c>
      <c r="CM16" s="106">
        <f t="shared" si="5"/>
        <v>0</v>
      </c>
      <c r="CN16" s="106">
        <f t="shared" si="6"/>
        <v>0</v>
      </c>
      <c r="CO16" s="106">
        <f t="shared" si="7"/>
        <v>0</v>
      </c>
      <c r="CP16" s="106">
        <f t="shared" si="29"/>
        <v>0</v>
      </c>
      <c r="CQ16" s="106">
        <f t="shared" si="8"/>
        <v>0</v>
      </c>
      <c r="CR16" s="106">
        <f t="shared" si="9"/>
        <v>0</v>
      </c>
      <c r="CS16" s="106">
        <f t="shared" si="10"/>
        <v>0</v>
      </c>
      <c r="CT16" s="106">
        <f t="shared" si="11"/>
        <v>0</v>
      </c>
      <c r="CU16" s="135">
        <f t="shared" si="30"/>
        <v>0</v>
      </c>
      <c r="CV16" s="148">
        <f t="shared" si="12"/>
        <v>0</v>
      </c>
      <c r="CW16" s="143" t="str">
        <f t="shared" si="13"/>
        <v xml:space="preserve">  </v>
      </c>
    </row>
    <row r="17" spans="1:101">
      <c r="A17" s="136">
        <v>14</v>
      </c>
      <c r="B17" s="68"/>
      <c r="C17" s="68"/>
      <c r="D17" s="68"/>
      <c r="E17" s="86"/>
      <c r="F17" s="88"/>
      <c r="G17" s="71"/>
      <c r="H17" s="87"/>
      <c r="I17" s="73"/>
      <c r="J17" s="68"/>
      <c r="K17" s="68"/>
      <c r="L17" s="68"/>
      <c r="M17" s="68"/>
      <c r="N17" s="71"/>
      <c r="O17" s="71"/>
      <c r="P17" s="71"/>
      <c r="Q17" s="77"/>
      <c r="R17" s="77"/>
      <c r="S17" s="77"/>
      <c r="T17" s="80"/>
      <c r="U17" s="81"/>
      <c r="V17" s="82"/>
      <c r="W17" s="83"/>
      <c r="X17" s="84"/>
      <c r="Y17" s="85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89">
        <f t="shared" si="0"/>
        <v>0</v>
      </c>
      <c r="AL17" s="98"/>
      <c r="AM17" s="193">
        <f t="shared" si="14"/>
        <v>0</v>
      </c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90">
        <f t="shared" si="1"/>
        <v>0</v>
      </c>
      <c r="AY17" s="77"/>
      <c r="AZ17" s="77"/>
      <c r="BA17" s="77"/>
      <c r="BB17" s="91">
        <f t="shared" si="2"/>
        <v>0</v>
      </c>
      <c r="BC17" s="77"/>
      <c r="BD17" s="77"/>
      <c r="BE17" s="77"/>
      <c r="BF17" s="77"/>
      <c r="BG17" s="77"/>
      <c r="BH17" s="77"/>
      <c r="BI17" s="92">
        <f t="shared" si="3"/>
        <v>0</v>
      </c>
      <c r="BJ17" s="116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111"/>
      <c r="BX17" s="138">
        <v>14</v>
      </c>
      <c r="BY17" s="120">
        <f t="shared" si="15"/>
        <v>0</v>
      </c>
      <c r="BZ17" s="120">
        <f t="shared" si="16"/>
        <v>0</v>
      </c>
      <c r="CA17" s="120">
        <f t="shared" si="17"/>
        <v>0</v>
      </c>
      <c r="CB17" s="120">
        <f t="shared" si="18"/>
        <v>0</v>
      </c>
      <c r="CC17" s="120">
        <f t="shared" si="19"/>
        <v>0</v>
      </c>
      <c r="CD17" s="120">
        <f t="shared" si="20"/>
        <v>0</v>
      </c>
      <c r="CE17" s="120">
        <f t="shared" si="21"/>
        <v>0</v>
      </c>
      <c r="CF17" s="120">
        <f t="shared" si="22"/>
        <v>0</v>
      </c>
      <c r="CG17" s="120">
        <f t="shared" si="23"/>
        <v>0</v>
      </c>
      <c r="CH17" s="120">
        <f t="shared" si="24"/>
        <v>0</v>
      </c>
      <c r="CI17" s="120">
        <f t="shared" si="25"/>
        <v>0</v>
      </c>
      <c r="CJ17" s="120">
        <f t="shared" si="26"/>
        <v>0</v>
      </c>
      <c r="CK17" s="120">
        <f t="shared" si="27"/>
        <v>0</v>
      </c>
      <c r="CL17" s="105">
        <f t="shared" si="28"/>
        <v>0</v>
      </c>
      <c r="CM17" s="106">
        <f t="shared" si="5"/>
        <v>0</v>
      </c>
      <c r="CN17" s="106">
        <f t="shared" si="6"/>
        <v>0</v>
      </c>
      <c r="CO17" s="106">
        <f t="shared" si="7"/>
        <v>0</v>
      </c>
      <c r="CP17" s="106">
        <f t="shared" si="29"/>
        <v>0</v>
      </c>
      <c r="CQ17" s="106">
        <f t="shared" si="8"/>
        <v>0</v>
      </c>
      <c r="CR17" s="106">
        <f t="shared" si="9"/>
        <v>0</v>
      </c>
      <c r="CS17" s="106">
        <f t="shared" si="10"/>
        <v>0</v>
      </c>
      <c r="CT17" s="106">
        <f t="shared" si="11"/>
        <v>0</v>
      </c>
      <c r="CU17" s="135">
        <f t="shared" si="30"/>
        <v>0</v>
      </c>
      <c r="CV17" s="148">
        <f t="shared" si="12"/>
        <v>0</v>
      </c>
      <c r="CW17" s="143" t="str">
        <f t="shared" si="13"/>
        <v xml:space="preserve">  </v>
      </c>
    </row>
    <row r="18" spans="1:101">
      <c r="A18" s="136">
        <v>15</v>
      </c>
      <c r="B18" s="68"/>
      <c r="C18" s="68"/>
      <c r="D18" s="68"/>
      <c r="E18" s="86"/>
      <c r="F18" s="88"/>
      <c r="G18" s="71"/>
      <c r="H18" s="87"/>
      <c r="I18" s="73"/>
      <c r="J18" s="68"/>
      <c r="K18" s="68"/>
      <c r="L18" s="68"/>
      <c r="M18" s="68"/>
      <c r="N18" s="71"/>
      <c r="O18" s="71"/>
      <c r="P18" s="71"/>
      <c r="Q18" s="77"/>
      <c r="R18" s="77"/>
      <c r="S18" s="77"/>
      <c r="T18" s="80"/>
      <c r="U18" s="81"/>
      <c r="V18" s="82"/>
      <c r="W18" s="83"/>
      <c r="X18" s="84"/>
      <c r="Y18" s="85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89">
        <f t="shared" si="0"/>
        <v>0</v>
      </c>
      <c r="AL18" s="98"/>
      <c r="AM18" s="193">
        <f t="shared" si="14"/>
        <v>0</v>
      </c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90">
        <f t="shared" si="1"/>
        <v>0</v>
      </c>
      <c r="AY18" s="77"/>
      <c r="AZ18" s="77"/>
      <c r="BA18" s="77"/>
      <c r="BB18" s="91">
        <f t="shared" si="2"/>
        <v>0</v>
      </c>
      <c r="BC18" s="77"/>
      <c r="BD18" s="77"/>
      <c r="BE18" s="77"/>
      <c r="BF18" s="77"/>
      <c r="BG18" s="77"/>
      <c r="BH18" s="77"/>
      <c r="BI18" s="92">
        <f t="shared" si="3"/>
        <v>0</v>
      </c>
      <c r="BJ18" s="116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111"/>
      <c r="BX18" s="138">
        <v>15</v>
      </c>
      <c r="BY18" s="120">
        <f t="shared" si="15"/>
        <v>0</v>
      </c>
      <c r="BZ18" s="120">
        <f t="shared" si="16"/>
        <v>0</v>
      </c>
      <c r="CA18" s="120">
        <f t="shared" si="17"/>
        <v>0</v>
      </c>
      <c r="CB18" s="120">
        <f t="shared" si="18"/>
        <v>0</v>
      </c>
      <c r="CC18" s="120">
        <f t="shared" si="19"/>
        <v>0</v>
      </c>
      <c r="CD18" s="120">
        <f t="shared" si="20"/>
        <v>0</v>
      </c>
      <c r="CE18" s="120">
        <f t="shared" si="21"/>
        <v>0</v>
      </c>
      <c r="CF18" s="120">
        <f t="shared" si="22"/>
        <v>0</v>
      </c>
      <c r="CG18" s="120">
        <f t="shared" si="23"/>
        <v>0</v>
      </c>
      <c r="CH18" s="120">
        <f t="shared" si="24"/>
        <v>0</v>
      </c>
      <c r="CI18" s="120">
        <f t="shared" si="25"/>
        <v>0</v>
      </c>
      <c r="CJ18" s="120">
        <f t="shared" si="26"/>
        <v>0</v>
      </c>
      <c r="CK18" s="120">
        <f t="shared" si="27"/>
        <v>0</v>
      </c>
      <c r="CL18" s="105">
        <f t="shared" si="28"/>
        <v>0</v>
      </c>
      <c r="CM18" s="106">
        <f t="shared" si="5"/>
        <v>0</v>
      </c>
      <c r="CN18" s="106">
        <f t="shared" si="6"/>
        <v>0</v>
      </c>
      <c r="CO18" s="106">
        <f t="shared" si="7"/>
        <v>0</v>
      </c>
      <c r="CP18" s="106">
        <f t="shared" si="29"/>
        <v>0</v>
      </c>
      <c r="CQ18" s="106">
        <f t="shared" si="8"/>
        <v>0</v>
      </c>
      <c r="CR18" s="106">
        <f t="shared" si="9"/>
        <v>0</v>
      </c>
      <c r="CS18" s="106">
        <f t="shared" si="10"/>
        <v>0</v>
      </c>
      <c r="CT18" s="106">
        <f t="shared" si="11"/>
        <v>0</v>
      </c>
      <c r="CU18" s="135">
        <f t="shared" si="30"/>
        <v>0</v>
      </c>
      <c r="CV18" s="148">
        <f t="shared" si="12"/>
        <v>0</v>
      </c>
      <c r="CW18" s="143" t="str">
        <f t="shared" si="13"/>
        <v xml:space="preserve">  </v>
      </c>
    </row>
    <row r="19" spans="1:101">
      <c r="A19" s="136">
        <v>16</v>
      </c>
      <c r="B19" s="68"/>
      <c r="C19" s="68"/>
      <c r="D19" s="68"/>
      <c r="E19" s="86"/>
      <c r="F19" s="88"/>
      <c r="G19" s="71"/>
      <c r="H19" s="87"/>
      <c r="I19" s="73"/>
      <c r="J19" s="68"/>
      <c r="K19" s="68"/>
      <c r="L19" s="68"/>
      <c r="M19" s="68"/>
      <c r="N19" s="71"/>
      <c r="O19" s="71"/>
      <c r="P19" s="71"/>
      <c r="Q19" s="77"/>
      <c r="R19" s="77"/>
      <c r="S19" s="77"/>
      <c r="T19" s="80"/>
      <c r="U19" s="81"/>
      <c r="V19" s="82"/>
      <c r="W19" s="83"/>
      <c r="X19" s="84"/>
      <c r="Y19" s="85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89">
        <f t="shared" si="0"/>
        <v>0</v>
      </c>
      <c r="AL19" s="98"/>
      <c r="AM19" s="193">
        <f t="shared" si="14"/>
        <v>0</v>
      </c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90">
        <f t="shared" si="1"/>
        <v>0</v>
      </c>
      <c r="AY19" s="77"/>
      <c r="AZ19" s="77"/>
      <c r="BA19" s="77"/>
      <c r="BB19" s="91">
        <f t="shared" si="2"/>
        <v>0</v>
      </c>
      <c r="BC19" s="77"/>
      <c r="BD19" s="77"/>
      <c r="BE19" s="77"/>
      <c r="BF19" s="77"/>
      <c r="BG19" s="77"/>
      <c r="BH19" s="77"/>
      <c r="BI19" s="92">
        <f t="shared" si="3"/>
        <v>0</v>
      </c>
      <c r="BJ19" s="116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111"/>
      <c r="BX19" s="138">
        <v>16</v>
      </c>
      <c r="BY19" s="120">
        <f t="shared" si="15"/>
        <v>0</v>
      </c>
      <c r="BZ19" s="120">
        <f t="shared" si="16"/>
        <v>0</v>
      </c>
      <c r="CA19" s="120">
        <f t="shared" si="17"/>
        <v>0</v>
      </c>
      <c r="CB19" s="120">
        <f t="shared" si="18"/>
        <v>0</v>
      </c>
      <c r="CC19" s="120">
        <f t="shared" si="19"/>
        <v>0</v>
      </c>
      <c r="CD19" s="120">
        <f t="shared" si="20"/>
        <v>0</v>
      </c>
      <c r="CE19" s="120">
        <f t="shared" si="21"/>
        <v>0</v>
      </c>
      <c r="CF19" s="120">
        <f t="shared" si="22"/>
        <v>0</v>
      </c>
      <c r="CG19" s="120">
        <f t="shared" si="23"/>
        <v>0</v>
      </c>
      <c r="CH19" s="120">
        <f t="shared" si="24"/>
        <v>0</v>
      </c>
      <c r="CI19" s="120">
        <f t="shared" si="25"/>
        <v>0</v>
      </c>
      <c r="CJ19" s="120">
        <f t="shared" si="26"/>
        <v>0</v>
      </c>
      <c r="CK19" s="120">
        <f t="shared" si="27"/>
        <v>0</v>
      </c>
      <c r="CL19" s="105">
        <f t="shared" si="28"/>
        <v>0</v>
      </c>
      <c r="CM19" s="106">
        <f t="shared" si="5"/>
        <v>0</v>
      </c>
      <c r="CN19" s="106">
        <f t="shared" si="6"/>
        <v>0</v>
      </c>
      <c r="CO19" s="106">
        <f t="shared" si="7"/>
        <v>0</v>
      </c>
      <c r="CP19" s="106">
        <f t="shared" si="29"/>
        <v>0</v>
      </c>
      <c r="CQ19" s="106">
        <f t="shared" si="8"/>
        <v>0</v>
      </c>
      <c r="CR19" s="106">
        <f t="shared" si="9"/>
        <v>0</v>
      </c>
      <c r="CS19" s="106">
        <f t="shared" si="10"/>
        <v>0</v>
      </c>
      <c r="CT19" s="106">
        <f t="shared" si="11"/>
        <v>0</v>
      </c>
      <c r="CU19" s="135">
        <f t="shared" si="30"/>
        <v>0</v>
      </c>
      <c r="CV19" s="148">
        <f t="shared" si="12"/>
        <v>0</v>
      </c>
      <c r="CW19" s="143" t="str">
        <f t="shared" si="13"/>
        <v xml:space="preserve">  </v>
      </c>
    </row>
    <row r="20" spans="1:101">
      <c r="A20" s="136">
        <v>17</v>
      </c>
      <c r="B20" s="68"/>
      <c r="C20" s="68"/>
      <c r="D20" s="68"/>
      <c r="E20" s="86"/>
      <c r="F20" s="88"/>
      <c r="G20" s="71"/>
      <c r="H20" s="87"/>
      <c r="I20" s="73"/>
      <c r="J20" s="68"/>
      <c r="K20" s="68"/>
      <c r="L20" s="68"/>
      <c r="M20" s="68"/>
      <c r="N20" s="71"/>
      <c r="O20" s="71"/>
      <c r="P20" s="71"/>
      <c r="Q20" s="77"/>
      <c r="R20" s="77"/>
      <c r="S20" s="77"/>
      <c r="T20" s="80"/>
      <c r="U20" s="81"/>
      <c r="V20" s="82"/>
      <c r="W20" s="83"/>
      <c r="X20" s="84"/>
      <c r="Y20" s="85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89">
        <f t="shared" si="0"/>
        <v>0</v>
      </c>
      <c r="AL20" s="98"/>
      <c r="AM20" s="193">
        <f t="shared" si="14"/>
        <v>0</v>
      </c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90">
        <f t="shared" si="1"/>
        <v>0</v>
      </c>
      <c r="AY20" s="77"/>
      <c r="AZ20" s="77"/>
      <c r="BA20" s="77"/>
      <c r="BB20" s="91">
        <f t="shared" si="2"/>
        <v>0</v>
      </c>
      <c r="BC20" s="77"/>
      <c r="BD20" s="77"/>
      <c r="BE20" s="77"/>
      <c r="BF20" s="77"/>
      <c r="BG20" s="77"/>
      <c r="BH20" s="77"/>
      <c r="BI20" s="92">
        <f t="shared" si="3"/>
        <v>0</v>
      </c>
      <c r="BJ20" s="116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111"/>
      <c r="BX20" s="138">
        <v>17</v>
      </c>
      <c r="BY20" s="120">
        <f t="shared" si="15"/>
        <v>0</v>
      </c>
      <c r="BZ20" s="120">
        <f t="shared" si="16"/>
        <v>0</v>
      </c>
      <c r="CA20" s="120">
        <f t="shared" si="17"/>
        <v>0</v>
      </c>
      <c r="CB20" s="120">
        <f t="shared" si="18"/>
        <v>0</v>
      </c>
      <c r="CC20" s="120">
        <f t="shared" si="19"/>
        <v>0</v>
      </c>
      <c r="CD20" s="120">
        <f t="shared" si="20"/>
        <v>0</v>
      </c>
      <c r="CE20" s="120">
        <f t="shared" si="21"/>
        <v>0</v>
      </c>
      <c r="CF20" s="120">
        <f t="shared" si="22"/>
        <v>0</v>
      </c>
      <c r="CG20" s="120">
        <f t="shared" si="23"/>
        <v>0</v>
      </c>
      <c r="CH20" s="120">
        <f t="shared" si="24"/>
        <v>0</v>
      </c>
      <c r="CI20" s="120">
        <f t="shared" si="25"/>
        <v>0</v>
      </c>
      <c r="CJ20" s="120">
        <f t="shared" si="26"/>
        <v>0</v>
      </c>
      <c r="CK20" s="120">
        <f t="shared" si="27"/>
        <v>0</v>
      </c>
      <c r="CL20" s="105">
        <f t="shared" si="28"/>
        <v>0</v>
      </c>
      <c r="CM20" s="106">
        <f t="shared" si="5"/>
        <v>0</v>
      </c>
      <c r="CN20" s="106">
        <f t="shared" si="6"/>
        <v>0</v>
      </c>
      <c r="CO20" s="106">
        <f t="shared" si="7"/>
        <v>0</v>
      </c>
      <c r="CP20" s="106">
        <f t="shared" si="29"/>
        <v>0</v>
      </c>
      <c r="CQ20" s="106">
        <f t="shared" si="8"/>
        <v>0</v>
      </c>
      <c r="CR20" s="106">
        <f t="shared" si="9"/>
        <v>0</v>
      </c>
      <c r="CS20" s="106">
        <f t="shared" si="10"/>
        <v>0</v>
      </c>
      <c r="CT20" s="106">
        <f t="shared" si="11"/>
        <v>0</v>
      </c>
      <c r="CU20" s="135">
        <f t="shared" si="30"/>
        <v>0</v>
      </c>
      <c r="CV20" s="148">
        <f t="shared" si="12"/>
        <v>0</v>
      </c>
      <c r="CW20" s="143" t="str">
        <f t="shared" si="13"/>
        <v xml:space="preserve">  </v>
      </c>
    </row>
    <row r="21" spans="1:101">
      <c r="A21" s="136">
        <v>18</v>
      </c>
      <c r="B21" s="68"/>
      <c r="C21" s="68"/>
      <c r="D21" s="68"/>
      <c r="E21" s="86"/>
      <c r="F21" s="88"/>
      <c r="G21" s="71"/>
      <c r="H21" s="87"/>
      <c r="I21" s="73"/>
      <c r="J21" s="68"/>
      <c r="K21" s="68"/>
      <c r="L21" s="68"/>
      <c r="M21" s="68"/>
      <c r="N21" s="71"/>
      <c r="O21" s="71"/>
      <c r="P21" s="71"/>
      <c r="Q21" s="77"/>
      <c r="R21" s="77"/>
      <c r="S21" s="77"/>
      <c r="T21" s="80"/>
      <c r="U21" s="81"/>
      <c r="V21" s="82"/>
      <c r="W21" s="83"/>
      <c r="X21" s="84"/>
      <c r="Y21" s="85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89">
        <f t="shared" si="0"/>
        <v>0</v>
      </c>
      <c r="AL21" s="98"/>
      <c r="AM21" s="193">
        <f t="shared" si="14"/>
        <v>0</v>
      </c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90">
        <f t="shared" si="1"/>
        <v>0</v>
      </c>
      <c r="AY21" s="77"/>
      <c r="AZ21" s="77"/>
      <c r="BA21" s="77"/>
      <c r="BB21" s="91">
        <f t="shared" si="2"/>
        <v>0</v>
      </c>
      <c r="BC21" s="77"/>
      <c r="BD21" s="77"/>
      <c r="BE21" s="77"/>
      <c r="BF21" s="77"/>
      <c r="BG21" s="77"/>
      <c r="BH21" s="77"/>
      <c r="BI21" s="92">
        <f t="shared" si="3"/>
        <v>0</v>
      </c>
      <c r="BJ21" s="116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111"/>
      <c r="BX21" s="138">
        <v>18</v>
      </c>
      <c r="BY21" s="120">
        <f t="shared" si="15"/>
        <v>0</v>
      </c>
      <c r="BZ21" s="120">
        <f t="shared" si="16"/>
        <v>0</v>
      </c>
      <c r="CA21" s="120">
        <f t="shared" si="17"/>
        <v>0</v>
      </c>
      <c r="CB21" s="120">
        <f t="shared" si="18"/>
        <v>0</v>
      </c>
      <c r="CC21" s="120">
        <f t="shared" si="19"/>
        <v>0</v>
      </c>
      <c r="CD21" s="120">
        <f t="shared" si="20"/>
        <v>0</v>
      </c>
      <c r="CE21" s="120">
        <f t="shared" si="21"/>
        <v>0</v>
      </c>
      <c r="CF21" s="120">
        <f t="shared" si="22"/>
        <v>0</v>
      </c>
      <c r="CG21" s="120">
        <f t="shared" si="23"/>
        <v>0</v>
      </c>
      <c r="CH21" s="120">
        <f t="shared" si="24"/>
        <v>0</v>
      </c>
      <c r="CI21" s="120">
        <f t="shared" si="25"/>
        <v>0</v>
      </c>
      <c r="CJ21" s="120">
        <f t="shared" si="26"/>
        <v>0</v>
      </c>
      <c r="CK21" s="120">
        <f t="shared" si="27"/>
        <v>0</v>
      </c>
      <c r="CL21" s="105">
        <f t="shared" si="28"/>
        <v>0</v>
      </c>
      <c r="CM21" s="106">
        <f t="shared" si="5"/>
        <v>0</v>
      </c>
      <c r="CN21" s="106">
        <f t="shared" si="6"/>
        <v>0</v>
      </c>
      <c r="CO21" s="106">
        <f t="shared" si="7"/>
        <v>0</v>
      </c>
      <c r="CP21" s="106">
        <f t="shared" si="29"/>
        <v>0</v>
      </c>
      <c r="CQ21" s="106">
        <f t="shared" si="8"/>
        <v>0</v>
      </c>
      <c r="CR21" s="106">
        <f t="shared" si="9"/>
        <v>0</v>
      </c>
      <c r="CS21" s="106">
        <f t="shared" si="10"/>
        <v>0</v>
      </c>
      <c r="CT21" s="106">
        <f t="shared" si="11"/>
        <v>0</v>
      </c>
      <c r="CU21" s="135">
        <f t="shared" si="30"/>
        <v>0</v>
      </c>
      <c r="CV21" s="148">
        <f t="shared" si="12"/>
        <v>0</v>
      </c>
      <c r="CW21" s="143" t="str">
        <f t="shared" si="13"/>
        <v xml:space="preserve">  </v>
      </c>
    </row>
    <row r="22" spans="1:101">
      <c r="A22" s="136">
        <v>19</v>
      </c>
      <c r="B22" s="68"/>
      <c r="C22" s="68"/>
      <c r="D22" s="68"/>
      <c r="E22" s="86"/>
      <c r="F22" s="88"/>
      <c r="G22" s="71"/>
      <c r="H22" s="87"/>
      <c r="I22" s="73"/>
      <c r="J22" s="68"/>
      <c r="K22" s="68"/>
      <c r="L22" s="68"/>
      <c r="M22" s="68"/>
      <c r="N22" s="71"/>
      <c r="O22" s="71"/>
      <c r="P22" s="71"/>
      <c r="Q22" s="77"/>
      <c r="R22" s="77"/>
      <c r="S22" s="77"/>
      <c r="T22" s="80"/>
      <c r="U22" s="81"/>
      <c r="V22" s="82"/>
      <c r="W22" s="83"/>
      <c r="X22" s="84"/>
      <c r="Y22" s="85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89">
        <f t="shared" si="0"/>
        <v>0</v>
      </c>
      <c r="AL22" s="98"/>
      <c r="AM22" s="193">
        <f t="shared" si="14"/>
        <v>0</v>
      </c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90">
        <f t="shared" si="1"/>
        <v>0</v>
      </c>
      <c r="AY22" s="77"/>
      <c r="AZ22" s="77"/>
      <c r="BA22" s="77"/>
      <c r="BB22" s="91">
        <f t="shared" si="2"/>
        <v>0</v>
      </c>
      <c r="BC22" s="77"/>
      <c r="BD22" s="77"/>
      <c r="BE22" s="77"/>
      <c r="BF22" s="77"/>
      <c r="BG22" s="77"/>
      <c r="BH22" s="77"/>
      <c r="BI22" s="92">
        <f t="shared" si="3"/>
        <v>0</v>
      </c>
      <c r="BJ22" s="116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111"/>
      <c r="BX22" s="138">
        <v>19</v>
      </c>
      <c r="BY22" s="120">
        <f t="shared" si="15"/>
        <v>0</v>
      </c>
      <c r="BZ22" s="120">
        <f t="shared" si="16"/>
        <v>0</v>
      </c>
      <c r="CA22" s="120">
        <f t="shared" si="17"/>
        <v>0</v>
      </c>
      <c r="CB22" s="120">
        <f t="shared" si="18"/>
        <v>0</v>
      </c>
      <c r="CC22" s="120">
        <f t="shared" si="19"/>
        <v>0</v>
      </c>
      <c r="CD22" s="120">
        <f t="shared" si="20"/>
        <v>0</v>
      </c>
      <c r="CE22" s="120">
        <f t="shared" si="21"/>
        <v>0</v>
      </c>
      <c r="CF22" s="120">
        <f t="shared" si="22"/>
        <v>0</v>
      </c>
      <c r="CG22" s="120">
        <f t="shared" si="23"/>
        <v>0</v>
      </c>
      <c r="CH22" s="120">
        <f t="shared" si="24"/>
        <v>0</v>
      </c>
      <c r="CI22" s="120">
        <f t="shared" si="25"/>
        <v>0</v>
      </c>
      <c r="CJ22" s="120">
        <f t="shared" si="26"/>
        <v>0</v>
      </c>
      <c r="CK22" s="120">
        <f t="shared" si="27"/>
        <v>0</v>
      </c>
      <c r="CL22" s="105">
        <f t="shared" si="28"/>
        <v>0</v>
      </c>
      <c r="CM22" s="106">
        <f t="shared" si="5"/>
        <v>0</v>
      </c>
      <c r="CN22" s="106">
        <f t="shared" si="6"/>
        <v>0</v>
      </c>
      <c r="CO22" s="106">
        <f t="shared" si="7"/>
        <v>0</v>
      </c>
      <c r="CP22" s="106">
        <f t="shared" si="29"/>
        <v>0</v>
      </c>
      <c r="CQ22" s="106">
        <f t="shared" si="8"/>
        <v>0</v>
      </c>
      <c r="CR22" s="106">
        <f t="shared" si="9"/>
        <v>0</v>
      </c>
      <c r="CS22" s="106">
        <f t="shared" si="10"/>
        <v>0</v>
      </c>
      <c r="CT22" s="106">
        <f t="shared" si="11"/>
        <v>0</v>
      </c>
      <c r="CU22" s="135">
        <f t="shared" si="30"/>
        <v>0</v>
      </c>
      <c r="CV22" s="148">
        <f t="shared" si="12"/>
        <v>0</v>
      </c>
      <c r="CW22" s="143" t="str">
        <f t="shared" si="13"/>
        <v xml:space="preserve">  </v>
      </c>
    </row>
    <row r="23" spans="1:101">
      <c r="A23" s="136">
        <v>20</v>
      </c>
      <c r="B23" s="68"/>
      <c r="C23" s="68"/>
      <c r="D23" s="68"/>
      <c r="E23" s="86"/>
      <c r="F23" s="88"/>
      <c r="G23" s="71"/>
      <c r="H23" s="87"/>
      <c r="I23" s="73"/>
      <c r="J23" s="68"/>
      <c r="K23" s="68"/>
      <c r="L23" s="68"/>
      <c r="M23" s="68"/>
      <c r="N23" s="71"/>
      <c r="O23" s="71"/>
      <c r="P23" s="71"/>
      <c r="Q23" s="77"/>
      <c r="R23" s="77"/>
      <c r="S23" s="77"/>
      <c r="T23" s="80"/>
      <c r="U23" s="81"/>
      <c r="V23" s="82"/>
      <c r="W23" s="83"/>
      <c r="X23" s="84"/>
      <c r="Y23" s="85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89">
        <f t="shared" si="0"/>
        <v>0</v>
      </c>
      <c r="AL23" s="98"/>
      <c r="AM23" s="193">
        <f t="shared" si="14"/>
        <v>0</v>
      </c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90">
        <f t="shared" si="1"/>
        <v>0</v>
      </c>
      <c r="AY23" s="77"/>
      <c r="AZ23" s="77"/>
      <c r="BA23" s="77"/>
      <c r="BB23" s="91">
        <f t="shared" si="2"/>
        <v>0</v>
      </c>
      <c r="BC23" s="77"/>
      <c r="BD23" s="77"/>
      <c r="BE23" s="77"/>
      <c r="BF23" s="77"/>
      <c r="BG23" s="77"/>
      <c r="BH23" s="77"/>
      <c r="BI23" s="92">
        <f t="shared" si="3"/>
        <v>0</v>
      </c>
      <c r="BJ23" s="116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111"/>
      <c r="BX23" s="138">
        <v>20</v>
      </c>
      <c r="BY23" s="120">
        <f t="shared" si="15"/>
        <v>0</v>
      </c>
      <c r="BZ23" s="120">
        <f t="shared" si="16"/>
        <v>0</v>
      </c>
      <c r="CA23" s="120">
        <f t="shared" si="17"/>
        <v>0</v>
      </c>
      <c r="CB23" s="120">
        <f t="shared" si="18"/>
        <v>0</v>
      </c>
      <c r="CC23" s="120">
        <f t="shared" si="19"/>
        <v>0</v>
      </c>
      <c r="CD23" s="120">
        <f t="shared" si="20"/>
        <v>0</v>
      </c>
      <c r="CE23" s="120">
        <f t="shared" si="21"/>
        <v>0</v>
      </c>
      <c r="CF23" s="120">
        <f t="shared" si="22"/>
        <v>0</v>
      </c>
      <c r="CG23" s="120">
        <f t="shared" si="23"/>
        <v>0</v>
      </c>
      <c r="CH23" s="120">
        <f t="shared" si="24"/>
        <v>0</v>
      </c>
      <c r="CI23" s="120">
        <f t="shared" si="25"/>
        <v>0</v>
      </c>
      <c r="CJ23" s="120">
        <f t="shared" si="26"/>
        <v>0</v>
      </c>
      <c r="CK23" s="120">
        <f t="shared" si="27"/>
        <v>0</v>
      </c>
      <c r="CL23" s="105">
        <f t="shared" si="28"/>
        <v>0</v>
      </c>
      <c r="CM23" s="106">
        <f t="shared" si="5"/>
        <v>0</v>
      </c>
      <c r="CN23" s="106">
        <f t="shared" si="6"/>
        <v>0</v>
      </c>
      <c r="CO23" s="106">
        <f t="shared" si="7"/>
        <v>0</v>
      </c>
      <c r="CP23" s="106">
        <f t="shared" si="29"/>
        <v>0</v>
      </c>
      <c r="CQ23" s="106">
        <f t="shared" si="8"/>
        <v>0</v>
      </c>
      <c r="CR23" s="106">
        <f t="shared" si="9"/>
        <v>0</v>
      </c>
      <c r="CS23" s="106">
        <f t="shared" si="10"/>
        <v>0</v>
      </c>
      <c r="CT23" s="106">
        <f t="shared" si="11"/>
        <v>0</v>
      </c>
      <c r="CU23" s="135">
        <f t="shared" si="30"/>
        <v>0</v>
      </c>
      <c r="CV23" s="148">
        <f t="shared" si="12"/>
        <v>0</v>
      </c>
      <c r="CW23" s="143" t="str">
        <f t="shared" si="13"/>
        <v xml:space="preserve">  </v>
      </c>
    </row>
    <row r="24" spans="1:101">
      <c r="A24" s="136">
        <v>21</v>
      </c>
      <c r="B24" s="68"/>
      <c r="C24" s="68"/>
      <c r="D24" s="68"/>
      <c r="E24" s="86"/>
      <c r="F24" s="88"/>
      <c r="G24" s="71"/>
      <c r="H24" s="87"/>
      <c r="I24" s="73"/>
      <c r="J24" s="68"/>
      <c r="K24" s="68"/>
      <c r="L24" s="68"/>
      <c r="M24" s="68"/>
      <c r="N24" s="71"/>
      <c r="O24" s="71"/>
      <c r="P24" s="71"/>
      <c r="Q24" s="77"/>
      <c r="R24" s="77"/>
      <c r="S24" s="77"/>
      <c r="T24" s="80"/>
      <c r="U24" s="81"/>
      <c r="V24" s="82"/>
      <c r="W24" s="83"/>
      <c r="X24" s="84"/>
      <c r="Y24" s="85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89">
        <f t="shared" si="0"/>
        <v>0</v>
      </c>
      <c r="AL24" s="98"/>
      <c r="AM24" s="193">
        <f t="shared" si="14"/>
        <v>0</v>
      </c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90">
        <f t="shared" si="1"/>
        <v>0</v>
      </c>
      <c r="AY24" s="77"/>
      <c r="AZ24" s="77"/>
      <c r="BA24" s="77"/>
      <c r="BB24" s="91">
        <f t="shared" si="2"/>
        <v>0</v>
      </c>
      <c r="BC24" s="77"/>
      <c r="BD24" s="77"/>
      <c r="BE24" s="77"/>
      <c r="BF24" s="77"/>
      <c r="BG24" s="77"/>
      <c r="BH24" s="77"/>
      <c r="BI24" s="92">
        <f t="shared" si="3"/>
        <v>0</v>
      </c>
      <c r="BJ24" s="116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111"/>
      <c r="BX24" s="138">
        <v>21</v>
      </c>
      <c r="BY24" s="120">
        <f t="shared" si="15"/>
        <v>0</v>
      </c>
      <c r="BZ24" s="120">
        <f t="shared" si="16"/>
        <v>0</v>
      </c>
      <c r="CA24" s="120">
        <f t="shared" si="17"/>
        <v>0</v>
      </c>
      <c r="CB24" s="120">
        <f t="shared" si="18"/>
        <v>0</v>
      </c>
      <c r="CC24" s="120">
        <f t="shared" si="19"/>
        <v>0</v>
      </c>
      <c r="CD24" s="120">
        <f t="shared" si="20"/>
        <v>0</v>
      </c>
      <c r="CE24" s="120">
        <f t="shared" si="21"/>
        <v>0</v>
      </c>
      <c r="CF24" s="120">
        <f t="shared" si="22"/>
        <v>0</v>
      </c>
      <c r="CG24" s="120">
        <f t="shared" si="23"/>
        <v>0</v>
      </c>
      <c r="CH24" s="120">
        <f t="shared" si="24"/>
        <v>0</v>
      </c>
      <c r="CI24" s="120">
        <f t="shared" si="25"/>
        <v>0</v>
      </c>
      <c r="CJ24" s="120">
        <f t="shared" si="26"/>
        <v>0</v>
      </c>
      <c r="CK24" s="120">
        <f t="shared" si="27"/>
        <v>0</v>
      </c>
      <c r="CL24" s="105">
        <f t="shared" si="28"/>
        <v>0</v>
      </c>
      <c r="CM24" s="106">
        <f t="shared" si="5"/>
        <v>0</v>
      </c>
      <c r="CN24" s="106">
        <f t="shared" si="6"/>
        <v>0</v>
      </c>
      <c r="CO24" s="106">
        <f t="shared" si="7"/>
        <v>0</v>
      </c>
      <c r="CP24" s="106">
        <f t="shared" si="29"/>
        <v>0</v>
      </c>
      <c r="CQ24" s="106">
        <f t="shared" si="8"/>
        <v>0</v>
      </c>
      <c r="CR24" s="106">
        <f t="shared" si="9"/>
        <v>0</v>
      </c>
      <c r="CS24" s="106">
        <f t="shared" si="10"/>
        <v>0</v>
      </c>
      <c r="CT24" s="106">
        <f t="shared" si="11"/>
        <v>0</v>
      </c>
      <c r="CU24" s="135">
        <f t="shared" si="30"/>
        <v>0</v>
      </c>
      <c r="CV24" s="148">
        <f t="shared" si="12"/>
        <v>0</v>
      </c>
      <c r="CW24" s="143" t="str">
        <f t="shared" si="13"/>
        <v xml:space="preserve">  </v>
      </c>
    </row>
    <row r="25" spans="1:101">
      <c r="A25" s="136">
        <v>22</v>
      </c>
      <c r="B25" s="68"/>
      <c r="C25" s="68"/>
      <c r="D25" s="68"/>
      <c r="E25" s="86"/>
      <c r="F25" s="88"/>
      <c r="G25" s="71"/>
      <c r="H25" s="87"/>
      <c r="I25" s="73"/>
      <c r="J25" s="68"/>
      <c r="K25" s="68"/>
      <c r="L25" s="68"/>
      <c r="M25" s="68"/>
      <c r="N25" s="71"/>
      <c r="O25" s="71"/>
      <c r="P25" s="71"/>
      <c r="Q25" s="77"/>
      <c r="R25" s="77"/>
      <c r="S25" s="77"/>
      <c r="T25" s="80"/>
      <c r="U25" s="81"/>
      <c r="V25" s="82"/>
      <c r="W25" s="83"/>
      <c r="X25" s="84"/>
      <c r="Y25" s="85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89">
        <f t="shared" si="0"/>
        <v>0</v>
      </c>
      <c r="AL25" s="98"/>
      <c r="AM25" s="193">
        <f t="shared" si="14"/>
        <v>0</v>
      </c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90">
        <f t="shared" si="1"/>
        <v>0</v>
      </c>
      <c r="AY25" s="77"/>
      <c r="AZ25" s="77"/>
      <c r="BA25" s="77"/>
      <c r="BB25" s="91">
        <f t="shared" si="2"/>
        <v>0</v>
      </c>
      <c r="BC25" s="77"/>
      <c r="BD25" s="77"/>
      <c r="BE25" s="77"/>
      <c r="BF25" s="77"/>
      <c r="BG25" s="77"/>
      <c r="BH25" s="77"/>
      <c r="BI25" s="92">
        <f t="shared" si="3"/>
        <v>0</v>
      </c>
      <c r="BJ25" s="116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111"/>
      <c r="BX25" s="138">
        <v>22</v>
      </c>
      <c r="BY25" s="120">
        <f t="shared" si="15"/>
        <v>0</v>
      </c>
      <c r="BZ25" s="120">
        <f t="shared" si="16"/>
        <v>0</v>
      </c>
      <c r="CA25" s="120">
        <f t="shared" si="17"/>
        <v>0</v>
      </c>
      <c r="CB25" s="120">
        <f t="shared" si="18"/>
        <v>0</v>
      </c>
      <c r="CC25" s="120">
        <f t="shared" si="19"/>
        <v>0</v>
      </c>
      <c r="CD25" s="120">
        <f t="shared" si="20"/>
        <v>0</v>
      </c>
      <c r="CE25" s="120">
        <f t="shared" si="21"/>
        <v>0</v>
      </c>
      <c r="CF25" s="120">
        <f t="shared" si="22"/>
        <v>0</v>
      </c>
      <c r="CG25" s="120">
        <f t="shared" si="23"/>
        <v>0</v>
      </c>
      <c r="CH25" s="120">
        <f t="shared" si="24"/>
        <v>0</v>
      </c>
      <c r="CI25" s="120">
        <f t="shared" si="25"/>
        <v>0</v>
      </c>
      <c r="CJ25" s="120">
        <f t="shared" si="26"/>
        <v>0</v>
      </c>
      <c r="CK25" s="120">
        <f t="shared" si="27"/>
        <v>0</v>
      </c>
      <c r="CL25" s="105">
        <f t="shared" si="28"/>
        <v>0</v>
      </c>
      <c r="CM25" s="106">
        <f t="shared" si="5"/>
        <v>0</v>
      </c>
      <c r="CN25" s="106">
        <f t="shared" si="6"/>
        <v>0</v>
      </c>
      <c r="CO25" s="106">
        <f t="shared" si="7"/>
        <v>0</v>
      </c>
      <c r="CP25" s="106">
        <f t="shared" si="29"/>
        <v>0</v>
      </c>
      <c r="CQ25" s="106">
        <f t="shared" si="8"/>
        <v>0</v>
      </c>
      <c r="CR25" s="106">
        <f t="shared" si="9"/>
        <v>0</v>
      </c>
      <c r="CS25" s="106">
        <f t="shared" si="10"/>
        <v>0</v>
      </c>
      <c r="CT25" s="106">
        <f t="shared" si="11"/>
        <v>0</v>
      </c>
      <c r="CU25" s="135">
        <f t="shared" si="30"/>
        <v>0</v>
      </c>
      <c r="CV25" s="148">
        <f t="shared" si="12"/>
        <v>0</v>
      </c>
      <c r="CW25" s="143" t="str">
        <f t="shared" si="13"/>
        <v xml:space="preserve">  </v>
      </c>
    </row>
    <row r="26" spans="1:101">
      <c r="A26" s="136">
        <v>23</v>
      </c>
      <c r="B26" s="68"/>
      <c r="C26" s="68"/>
      <c r="D26" s="68"/>
      <c r="E26" s="86"/>
      <c r="F26" s="88"/>
      <c r="G26" s="71"/>
      <c r="H26" s="87"/>
      <c r="I26" s="73"/>
      <c r="J26" s="68"/>
      <c r="K26" s="68"/>
      <c r="L26" s="68"/>
      <c r="M26" s="68"/>
      <c r="N26" s="71"/>
      <c r="O26" s="71"/>
      <c r="P26" s="71"/>
      <c r="Q26" s="77"/>
      <c r="R26" s="77"/>
      <c r="S26" s="77"/>
      <c r="T26" s="80"/>
      <c r="U26" s="81"/>
      <c r="V26" s="82"/>
      <c r="W26" s="83"/>
      <c r="X26" s="84"/>
      <c r="Y26" s="85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89">
        <f t="shared" si="0"/>
        <v>0</v>
      </c>
      <c r="AL26" s="98"/>
      <c r="AM26" s="193">
        <f t="shared" si="14"/>
        <v>0</v>
      </c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90">
        <f t="shared" si="1"/>
        <v>0</v>
      </c>
      <c r="AY26" s="77"/>
      <c r="AZ26" s="77"/>
      <c r="BA26" s="77"/>
      <c r="BB26" s="91">
        <f t="shared" si="2"/>
        <v>0</v>
      </c>
      <c r="BC26" s="77"/>
      <c r="BD26" s="77"/>
      <c r="BE26" s="77"/>
      <c r="BF26" s="77"/>
      <c r="BG26" s="77"/>
      <c r="BH26" s="77"/>
      <c r="BI26" s="92">
        <f t="shared" si="3"/>
        <v>0</v>
      </c>
      <c r="BJ26" s="116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111"/>
      <c r="BX26" s="138">
        <v>23</v>
      </c>
      <c r="BY26" s="120">
        <f t="shared" si="15"/>
        <v>0</v>
      </c>
      <c r="BZ26" s="120">
        <f t="shared" si="16"/>
        <v>0</v>
      </c>
      <c r="CA26" s="120">
        <f t="shared" si="17"/>
        <v>0</v>
      </c>
      <c r="CB26" s="120">
        <f t="shared" si="18"/>
        <v>0</v>
      </c>
      <c r="CC26" s="120">
        <f t="shared" si="19"/>
        <v>0</v>
      </c>
      <c r="CD26" s="120">
        <f t="shared" si="20"/>
        <v>0</v>
      </c>
      <c r="CE26" s="120">
        <f t="shared" si="21"/>
        <v>0</v>
      </c>
      <c r="CF26" s="120">
        <f t="shared" si="22"/>
        <v>0</v>
      </c>
      <c r="CG26" s="120">
        <f t="shared" si="23"/>
        <v>0</v>
      </c>
      <c r="CH26" s="120">
        <f t="shared" si="24"/>
        <v>0</v>
      </c>
      <c r="CI26" s="120">
        <f t="shared" si="25"/>
        <v>0</v>
      </c>
      <c r="CJ26" s="120">
        <f t="shared" si="26"/>
        <v>0</v>
      </c>
      <c r="CK26" s="120">
        <f t="shared" si="27"/>
        <v>0</v>
      </c>
      <c r="CL26" s="105">
        <f t="shared" si="28"/>
        <v>0</v>
      </c>
      <c r="CM26" s="106">
        <f t="shared" si="5"/>
        <v>0</v>
      </c>
      <c r="CN26" s="106">
        <f t="shared" si="6"/>
        <v>0</v>
      </c>
      <c r="CO26" s="106">
        <f t="shared" si="7"/>
        <v>0</v>
      </c>
      <c r="CP26" s="106">
        <f t="shared" si="29"/>
        <v>0</v>
      </c>
      <c r="CQ26" s="106">
        <f t="shared" si="8"/>
        <v>0</v>
      </c>
      <c r="CR26" s="106">
        <f t="shared" si="9"/>
        <v>0</v>
      </c>
      <c r="CS26" s="106">
        <f t="shared" si="10"/>
        <v>0</v>
      </c>
      <c r="CT26" s="106">
        <f t="shared" si="11"/>
        <v>0</v>
      </c>
      <c r="CU26" s="135">
        <f t="shared" si="30"/>
        <v>0</v>
      </c>
      <c r="CV26" s="148">
        <f t="shared" si="12"/>
        <v>0</v>
      </c>
      <c r="CW26" s="143" t="str">
        <f t="shared" si="13"/>
        <v xml:space="preserve">  </v>
      </c>
    </row>
    <row r="27" spans="1:101">
      <c r="A27" s="136">
        <v>24</v>
      </c>
      <c r="B27" s="68"/>
      <c r="C27" s="68"/>
      <c r="D27" s="68"/>
      <c r="E27" s="86"/>
      <c r="F27" s="88"/>
      <c r="G27" s="71"/>
      <c r="H27" s="87"/>
      <c r="I27" s="73"/>
      <c r="J27" s="68"/>
      <c r="K27" s="68"/>
      <c r="L27" s="68"/>
      <c r="M27" s="68"/>
      <c r="N27" s="71"/>
      <c r="O27" s="71"/>
      <c r="P27" s="71"/>
      <c r="Q27" s="77"/>
      <c r="R27" s="77"/>
      <c r="S27" s="77"/>
      <c r="T27" s="80"/>
      <c r="U27" s="81"/>
      <c r="V27" s="82"/>
      <c r="W27" s="83"/>
      <c r="X27" s="84"/>
      <c r="Y27" s="85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89">
        <f t="shared" si="0"/>
        <v>0</v>
      </c>
      <c r="AL27" s="98"/>
      <c r="AM27" s="193">
        <f t="shared" si="14"/>
        <v>0</v>
      </c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90">
        <f t="shared" si="1"/>
        <v>0</v>
      </c>
      <c r="AY27" s="77"/>
      <c r="AZ27" s="77"/>
      <c r="BA27" s="77"/>
      <c r="BB27" s="91">
        <f t="shared" si="2"/>
        <v>0</v>
      </c>
      <c r="BC27" s="77"/>
      <c r="BD27" s="77"/>
      <c r="BE27" s="77"/>
      <c r="BF27" s="77"/>
      <c r="BG27" s="77"/>
      <c r="BH27" s="77"/>
      <c r="BI27" s="92">
        <f t="shared" si="3"/>
        <v>0</v>
      </c>
      <c r="BJ27" s="116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111"/>
      <c r="BX27" s="138">
        <v>24</v>
      </c>
      <c r="BY27" s="120">
        <f t="shared" si="15"/>
        <v>0</v>
      </c>
      <c r="BZ27" s="120">
        <f t="shared" si="16"/>
        <v>0</v>
      </c>
      <c r="CA27" s="120">
        <f t="shared" si="17"/>
        <v>0</v>
      </c>
      <c r="CB27" s="120">
        <f t="shared" si="18"/>
        <v>0</v>
      </c>
      <c r="CC27" s="120">
        <f t="shared" si="19"/>
        <v>0</v>
      </c>
      <c r="CD27" s="120">
        <f t="shared" si="20"/>
        <v>0</v>
      </c>
      <c r="CE27" s="120">
        <f t="shared" si="21"/>
        <v>0</v>
      </c>
      <c r="CF27" s="120">
        <f t="shared" si="22"/>
        <v>0</v>
      </c>
      <c r="CG27" s="120">
        <f t="shared" si="23"/>
        <v>0</v>
      </c>
      <c r="CH27" s="120">
        <f t="shared" si="24"/>
        <v>0</v>
      </c>
      <c r="CI27" s="120">
        <f t="shared" si="25"/>
        <v>0</v>
      </c>
      <c r="CJ27" s="120">
        <f t="shared" si="26"/>
        <v>0</v>
      </c>
      <c r="CK27" s="120">
        <f t="shared" si="27"/>
        <v>0</v>
      </c>
      <c r="CL27" s="105">
        <f t="shared" si="28"/>
        <v>0</v>
      </c>
      <c r="CM27" s="106">
        <f t="shared" si="5"/>
        <v>0</v>
      </c>
      <c r="CN27" s="106">
        <f t="shared" si="6"/>
        <v>0</v>
      </c>
      <c r="CO27" s="106">
        <f t="shared" si="7"/>
        <v>0</v>
      </c>
      <c r="CP27" s="106">
        <f t="shared" si="29"/>
        <v>0</v>
      </c>
      <c r="CQ27" s="106">
        <f t="shared" si="8"/>
        <v>0</v>
      </c>
      <c r="CR27" s="106">
        <f t="shared" si="9"/>
        <v>0</v>
      </c>
      <c r="CS27" s="106">
        <f t="shared" si="10"/>
        <v>0</v>
      </c>
      <c r="CT27" s="106">
        <f t="shared" si="11"/>
        <v>0</v>
      </c>
      <c r="CU27" s="135">
        <f t="shared" si="30"/>
        <v>0</v>
      </c>
      <c r="CV27" s="148">
        <f t="shared" si="12"/>
        <v>0</v>
      </c>
      <c r="CW27" s="143" t="str">
        <f t="shared" si="13"/>
        <v xml:space="preserve">  </v>
      </c>
    </row>
    <row r="28" spans="1:101">
      <c r="A28" s="136">
        <v>25</v>
      </c>
      <c r="B28" s="68"/>
      <c r="C28" s="68"/>
      <c r="D28" s="68"/>
      <c r="E28" s="86"/>
      <c r="F28" s="88"/>
      <c r="G28" s="71"/>
      <c r="H28" s="87"/>
      <c r="I28" s="73"/>
      <c r="J28" s="68"/>
      <c r="K28" s="68"/>
      <c r="L28" s="68"/>
      <c r="M28" s="68"/>
      <c r="N28" s="71"/>
      <c r="O28" s="71"/>
      <c r="P28" s="71"/>
      <c r="Q28" s="77"/>
      <c r="R28" s="77"/>
      <c r="S28" s="77"/>
      <c r="T28" s="80"/>
      <c r="U28" s="81"/>
      <c r="V28" s="82"/>
      <c r="W28" s="83"/>
      <c r="X28" s="84"/>
      <c r="Y28" s="85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89">
        <f t="shared" si="0"/>
        <v>0</v>
      </c>
      <c r="AL28" s="98"/>
      <c r="AM28" s="193">
        <f t="shared" si="14"/>
        <v>0</v>
      </c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90">
        <f t="shared" si="1"/>
        <v>0</v>
      </c>
      <c r="AY28" s="77"/>
      <c r="AZ28" s="77"/>
      <c r="BA28" s="77"/>
      <c r="BB28" s="91">
        <f t="shared" si="2"/>
        <v>0</v>
      </c>
      <c r="BC28" s="77"/>
      <c r="BD28" s="77"/>
      <c r="BE28" s="77"/>
      <c r="BF28" s="77"/>
      <c r="BG28" s="77"/>
      <c r="BH28" s="77"/>
      <c r="BI28" s="92">
        <f t="shared" si="3"/>
        <v>0</v>
      </c>
      <c r="BJ28" s="116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111"/>
      <c r="BX28" s="138">
        <v>25</v>
      </c>
      <c r="BY28" s="120">
        <f t="shared" si="15"/>
        <v>0</v>
      </c>
      <c r="BZ28" s="120">
        <f t="shared" si="16"/>
        <v>0</v>
      </c>
      <c r="CA28" s="120">
        <f t="shared" si="17"/>
        <v>0</v>
      </c>
      <c r="CB28" s="120">
        <f t="shared" si="18"/>
        <v>0</v>
      </c>
      <c r="CC28" s="120">
        <f t="shared" si="19"/>
        <v>0</v>
      </c>
      <c r="CD28" s="120">
        <f t="shared" si="20"/>
        <v>0</v>
      </c>
      <c r="CE28" s="120">
        <f t="shared" si="21"/>
        <v>0</v>
      </c>
      <c r="CF28" s="120">
        <f t="shared" si="22"/>
        <v>0</v>
      </c>
      <c r="CG28" s="120">
        <f t="shared" si="23"/>
        <v>0</v>
      </c>
      <c r="CH28" s="120">
        <f t="shared" si="24"/>
        <v>0</v>
      </c>
      <c r="CI28" s="120">
        <f t="shared" si="25"/>
        <v>0</v>
      </c>
      <c r="CJ28" s="120">
        <f t="shared" si="26"/>
        <v>0</v>
      </c>
      <c r="CK28" s="120">
        <f t="shared" si="27"/>
        <v>0</v>
      </c>
      <c r="CL28" s="105">
        <f t="shared" si="28"/>
        <v>0</v>
      </c>
      <c r="CM28" s="106">
        <f t="shared" si="5"/>
        <v>0</v>
      </c>
      <c r="CN28" s="106">
        <f t="shared" si="6"/>
        <v>0</v>
      </c>
      <c r="CO28" s="106">
        <f t="shared" si="7"/>
        <v>0</v>
      </c>
      <c r="CP28" s="106">
        <f t="shared" si="29"/>
        <v>0</v>
      </c>
      <c r="CQ28" s="106">
        <f t="shared" si="8"/>
        <v>0</v>
      </c>
      <c r="CR28" s="106">
        <f t="shared" si="9"/>
        <v>0</v>
      </c>
      <c r="CS28" s="106">
        <f t="shared" si="10"/>
        <v>0</v>
      </c>
      <c r="CT28" s="106">
        <f t="shared" si="11"/>
        <v>0</v>
      </c>
      <c r="CU28" s="135">
        <f t="shared" si="30"/>
        <v>0</v>
      </c>
      <c r="CV28" s="148">
        <f t="shared" si="12"/>
        <v>0</v>
      </c>
      <c r="CW28" s="143" t="str">
        <f t="shared" si="13"/>
        <v xml:space="preserve">  </v>
      </c>
    </row>
    <row r="29" spans="1:101">
      <c r="A29" s="136">
        <v>26</v>
      </c>
      <c r="B29" s="68"/>
      <c r="C29" s="68"/>
      <c r="D29" s="68"/>
      <c r="E29" s="86"/>
      <c r="F29" s="88"/>
      <c r="G29" s="71"/>
      <c r="H29" s="87"/>
      <c r="I29" s="73"/>
      <c r="J29" s="68"/>
      <c r="K29" s="68"/>
      <c r="L29" s="68"/>
      <c r="M29" s="68"/>
      <c r="N29" s="71"/>
      <c r="O29" s="71"/>
      <c r="P29" s="71"/>
      <c r="Q29" s="77"/>
      <c r="R29" s="77"/>
      <c r="S29" s="77"/>
      <c r="T29" s="80"/>
      <c r="U29" s="81"/>
      <c r="V29" s="82"/>
      <c r="W29" s="83"/>
      <c r="X29" s="84"/>
      <c r="Y29" s="85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89">
        <f t="shared" si="0"/>
        <v>0</v>
      </c>
      <c r="AL29" s="98"/>
      <c r="AM29" s="193">
        <f t="shared" si="14"/>
        <v>0</v>
      </c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90">
        <f t="shared" si="1"/>
        <v>0</v>
      </c>
      <c r="AY29" s="77"/>
      <c r="AZ29" s="77"/>
      <c r="BA29" s="77"/>
      <c r="BB29" s="91">
        <f t="shared" si="2"/>
        <v>0</v>
      </c>
      <c r="BC29" s="77"/>
      <c r="BD29" s="77"/>
      <c r="BE29" s="77"/>
      <c r="BF29" s="77"/>
      <c r="BG29" s="77"/>
      <c r="BH29" s="77"/>
      <c r="BI29" s="92">
        <f t="shared" si="3"/>
        <v>0</v>
      </c>
      <c r="BJ29" s="116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111"/>
      <c r="BX29" s="138">
        <v>26</v>
      </c>
      <c r="BY29" s="120">
        <f t="shared" si="15"/>
        <v>0</v>
      </c>
      <c r="BZ29" s="120">
        <f t="shared" si="16"/>
        <v>0</v>
      </c>
      <c r="CA29" s="120">
        <f t="shared" si="17"/>
        <v>0</v>
      </c>
      <c r="CB29" s="120">
        <f t="shared" si="18"/>
        <v>0</v>
      </c>
      <c r="CC29" s="120">
        <f t="shared" si="19"/>
        <v>0</v>
      </c>
      <c r="CD29" s="120">
        <f t="shared" si="20"/>
        <v>0</v>
      </c>
      <c r="CE29" s="120">
        <f t="shared" si="21"/>
        <v>0</v>
      </c>
      <c r="CF29" s="120">
        <f t="shared" si="22"/>
        <v>0</v>
      </c>
      <c r="CG29" s="120">
        <f t="shared" si="23"/>
        <v>0</v>
      </c>
      <c r="CH29" s="120">
        <f t="shared" si="24"/>
        <v>0</v>
      </c>
      <c r="CI29" s="120">
        <f t="shared" si="25"/>
        <v>0</v>
      </c>
      <c r="CJ29" s="120">
        <f t="shared" si="26"/>
        <v>0</v>
      </c>
      <c r="CK29" s="120">
        <f t="shared" si="27"/>
        <v>0</v>
      </c>
      <c r="CL29" s="105">
        <f t="shared" si="28"/>
        <v>0</v>
      </c>
      <c r="CM29" s="106">
        <f t="shared" si="5"/>
        <v>0</v>
      </c>
      <c r="CN29" s="106">
        <f t="shared" si="6"/>
        <v>0</v>
      </c>
      <c r="CO29" s="106">
        <f t="shared" si="7"/>
        <v>0</v>
      </c>
      <c r="CP29" s="106">
        <f t="shared" si="29"/>
        <v>0</v>
      </c>
      <c r="CQ29" s="106">
        <f t="shared" si="8"/>
        <v>0</v>
      </c>
      <c r="CR29" s="106">
        <f t="shared" si="9"/>
        <v>0</v>
      </c>
      <c r="CS29" s="106">
        <f t="shared" si="10"/>
        <v>0</v>
      </c>
      <c r="CT29" s="106">
        <f t="shared" si="11"/>
        <v>0</v>
      </c>
      <c r="CU29" s="135">
        <f t="shared" si="30"/>
        <v>0</v>
      </c>
      <c r="CV29" s="148">
        <f t="shared" si="12"/>
        <v>0</v>
      </c>
      <c r="CW29" s="143" t="str">
        <f t="shared" si="13"/>
        <v xml:space="preserve">  </v>
      </c>
    </row>
    <row r="30" spans="1:101">
      <c r="A30" s="136">
        <v>27</v>
      </c>
      <c r="B30" s="68"/>
      <c r="C30" s="68"/>
      <c r="D30" s="68"/>
      <c r="E30" s="86"/>
      <c r="F30" s="88"/>
      <c r="G30" s="71"/>
      <c r="H30" s="87"/>
      <c r="I30" s="73"/>
      <c r="J30" s="68"/>
      <c r="K30" s="68"/>
      <c r="L30" s="68"/>
      <c r="M30" s="68"/>
      <c r="N30" s="71"/>
      <c r="O30" s="71"/>
      <c r="P30" s="71"/>
      <c r="Q30" s="77"/>
      <c r="R30" s="77"/>
      <c r="S30" s="77"/>
      <c r="T30" s="80"/>
      <c r="U30" s="81"/>
      <c r="V30" s="82"/>
      <c r="W30" s="83"/>
      <c r="X30" s="84"/>
      <c r="Y30" s="85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89">
        <f t="shared" si="0"/>
        <v>0</v>
      </c>
      <c r="AL30" s="98"/>
      <c r="AM30" s="193">
        <f t="shared" si="14"/>
        <v>0</v>
      </c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90">
        <f t="shared" si="1"/>
        <v>0</v>
      </c>
      <c r="AY30" s="77"/>
      <c r="AZ30" s="77"/>
      <c r="BA30" s="77"/>
      <c r="BB30" s="91">
        <f t="shared" si="2"/>
        <v>0</v>
      </c>
      <c r="BC30" s="77"/>
      <c r="BD30" s="77"/>
      <c r="BE30" s="77"/>
      <c r="BF30" s="77"/>
      <c r="BG30" s="77"/>
      <c r="BH30" s="77"/>
      <c r="BI30" s="92">
        <f t="shared" si="3"/>
        <v>0</v>
      </c>
      <c r="BJ30" s="116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111"/>
      <c r="BX30" s="138">
        <v>27</v>
      </c>
      <c r="BY30" s="120">
        <f t="shared" si="15"/>
        <v>0</v>
      </c>
      <c r="BZ30" s="120">
        <f t="shared" si="16"/>
        <v>0</v>
      </c>
      <c r="CA30" s="120">
        <f t="shared" si="17"/>
        <v>0</v>
      </c>
      <c r="CB30" s="120">
        <f t="shared" si="18"/>
        <v>0</v>
      </c>
      <c r="CC30" s="120">
        <f t="shared" si="19"/>
        <v>0</v>
      </c>
      <c r="CD30" s="120">
        <f t="shared" si="20"/>
        <v>0</v>
      </c>
      <c r="CE30" s="120">
        <f t="shared" si="21"/>
        <v>0</v>
      </c>
      <c r="CF30" s="120">
        <f t="shared" si="22"/>
        <v>0</v>
      </c>
      <c r="CG30" s="120">
        <f t="shared" si="23"/>
        <v>0</v>
      </c>
      <c r="CH30" s="120">
        <f t="shared" si="24"/>
        <v>0</v>
      </c>
      <c r="CI30" s="120">
        <f t="shared" si="25"/>
        <v>0</v>
      </c>
      <c r="CJ30" s="120">
        <f t="shared" si="26"/>
        <v>0</v>
      </c>
      <c r="CK30" s="120">
        <f t="shared" si="27"/>
        <v>0</v>
      </c>
      <c r="CL30" s="105">
        <f t="shared" si="28"/>
        <v>0</v>
      </c>
      <c r="CM30" s="106">
        <f t="shared" si="5"/>
        <v>0</v>
      </c>
      <c r="CN30" s="106">
        <f t="shared" si="6"/>
        <v>0</v>
      </c>
      <c r="CO30" s="106">
        <f t="shared" si="7"/>
        <v>0</v>
      </c>
      <c r="CP30" s="106">
        <f t="shared" si="29"/>
        <v>0</v>
      </c>
      <c r="CQ30" s="106">
        <f t="shared" si="8"/>
        <v>0</v>
      </c>
      <c r="CR30" s="106">
        <f t="shared" si="9"/>
        <v>0</v>
      </c>
      <c r="CS30" s="106">
        <f t="shared" si="10"/>
        <v>0</v>
      </c>
      <c r="CT30" s="106">
        <f t="shared" si="11"/>
        <v>0</v>
      </c>
      <c r="CU30" s="135">
        <f t="shared" si="30"/>
        <v>0</v>
      </c>
      <c r="CV30" s="148">
        <f t="shared" si="12"/>
        <v>0</v>
      </c>
      <c r="CW30" s="143" t="str">
        <f t="shared" si="13"/>
        <v xml:space="preserve">  </v>
      </c>
    </row>
    <row r="31" spans="1:101">
      <c r="A31" s="136">
        <v>28</v>
      </c>
      <c r="B31" s="68"/>
      <c r="C31" s="68"/>
      <c r="D31" s="68"/>
      <c r="E31" s="86"/>
      <c r="F31" s="88"/>
      <c r="G31" s="71"/>
      <c r="H31" s="87"/>
      <c r="I31" s="73"/>
      <c r="J31" s="68"/>
      <c r="K31" s="68"/>
      <c r="L31" s="68"/>
      <c r="M31" s="68"/>
      <c r="N31" s="71"/>
      <c r="O31" s="71"/>
      <c r="P31" s="71"/>
      <c r="Q31" s="77"/>
      <c r="R31" s="77"/>
      <c r="S31" s="77"/>
      <c r="T31" s="80"/>
      <c r="U31" s="81"/>
      <c r="V31" s="82"/>
      <c r="W31" s="83"/>
      <c r="X31" s="84"/>
      <c r="Y31" s="85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89">
        <f t="shared" si="0"/>
        <v>0</v>
      </c>
      <c r="AL31" s="98"/>
      <c r="AM31" s="193">
        <f t="shared" si="14"/>
        <v>0</v>
      </c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90">
        <f t="shared" si="1"/>
        <v>0</v>
      </c>
      <c r="AY31" s="77"/>
      <c r="AZ31" s="77"/>
      <c r="BA31" s="77"/>
      <c r="BB31" s="91">
        <f t="shared" si="2"/>
        <v>0</v>
      </c>
      <c r="BC31" s="77"/>
      <c r="BD31" s="77"/>
      <c r="BE31" s="77"/>
      <c r="BF31" s="77"/>
      <c r="BG31" s="77"/>
      <c r="BH31" s="77"/>
      <c r="BI31" s="92">
        <f t="shared" si="3"/>
        <v>0</v>
      </c>
      <c r="BJ31" s="116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111"/>
      <c r="BX31" s="138">
        <v>28</v>
      </c>
      <c r="BY31" s="120">
        <f t="shared" si="15"/>
        <v>0</v>
      </c>
      <c r="BZ31" s="120">
        <f t="shared" si="16"/>
        <v>0</v>
      </c>
      <c r="CA31" s="120">
        <f t="shared" si="17"/>
        <v>0</v>
      </c>
      <c r="CB31" s="120">
        <f t="shared" si="18"/>
        <v>0</v>
      </c>
      <c r="CC31" s="120">
        <f t="shared" si="19"/>
        <v>0</v>
      </c>
      <c r="CD31" s="120">
        <f t="shared" si="20"/>
        <v>0</v>
      </c>
      <c r="CE31" s="120">
        <f t="shared" si="21"/>
        <v>0</v>
      </c>
      <c r="CF31" s="120">
        <f t="shared" si="22"/>
        <v>0</v>
      </c>
      <c r="CG31" s="120">
        <f t="shared" si="23"/>
        <v>0</v>
      </c>
      <c r="CH31" s="120">
        <f t="shared" si="24"/>
        <v>0</v>
      </c>
      <c r="CI31" s="120">
        <f t="shared" si="25"/>
        <v>0</v>
      </c>
      <c r="CJ31" s="120">
        <f t="shared" si="26"/>
        <v>0</v>
      </c>
      <c r="CK31" s="120">
        <f t="shared" si="27"/>
        <v>0</v>
      </c>
      <c r="CL31" s="105">
        <f t="shared" si="28"/>
        <v>0</v>
      </c>
      <c r="CM31" s="106">
        <f t="shared" si="5"/>
        <v>0</v>
      </c>
      <c r="CN31" s="106">
        <f t="shared" si="6"/>
        <v>0</v>
      </c>
      <c r="CO31" s="106">
        <f t="shared" si="7"/>
        <v>0</v>
      </c>
      <c r="CP31" s="106">
        <f t="shared" si="29"/>
        <v>0</v>
      </c>
      <c r="CQ31" s="106">
        <f t="shared" si="8"/>
        <v>0</v>
      </c>
      <c r="CR31" s="106">
        <f t="shared" si="9"/>
        <v>0</v>
      </c>
      <c r="CS31" s="106">
        <f t="shared" si="10"/>
        <v>0</v>
      </c>
      <c r="CT31" s="106">
        <f t="shared" si="11"/>
        <v>0</v>
      </c>
      <c r="CU31" s="135">
        <f t="shared" si="30"/>
        <v>0</v>
      </c>
      <c r="CV31" s="148">
        <f t="shared" si="12"/>
        <v>0</v>
      </c>
      <c r="CW31" s="143" t="str">
        <f t="shared" si="13"/>
        <v xml:space="preserve">  </v>
      </c>
    </row>
    <row r="32" spans="1:101">
      <c r="A32" s="136">
        <v>29</v>
      </c>
      <c r="B32" s="68"/>
      <c r="C32" s="68"/>
      <c r="D32" s="68"/>
      <c r="E32" s="86"/>
      <c r="F32" s="88"/>
      <c r="G32" s="71"/>
      <c r="H32" s="87"/>
      <c r="I32" s="73"/>
      <c r="J32" s="68"/>
      <c r="K32" s="68"/>
      <c r="L32" s="68"/>
      <c r="M32" s="68"/>
      <c r="N32" s="71"/>
      <c r="O32" s="71"/>
      <c r="P32" s="71"/>
      <c r="Q32" s="77"/>
      <c r="R32" s="77"/>
      <c r="S32" s="77"/>
      <c r="T32" s="80"/>
      <c r="U32" s="81"/>
      <c r="V32" s="82"/>
      <c r="W32" s="83"/>
      <c r="X32" s="84"/>
      <c r="Y32" s="85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89">
        <f t="shared" si="0"/>
        <v>0</v>
      </c>
      <c r="AL32" s="98"/>
      <c r="AM32" s="193">
        <f t="shared" si="14"/>
        <v>0</v>
      </c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90">
        <f t="shared" si="1"/>
        <v>0</v>
      </c>
      <c r="AY32" s="77"/>
      <c r="AZ32" s="77"/>
      <c r="BA32" s="77"/>
      <c r="BB32" s="91">
        <f t="shared" si="2"/>
        <v>0</v>
      </c>
      <c r="BC32" s="77"/>
      <c r="BD32" s="77"/>
      <c r="BE32" s="77"/>
      <c r="BF32" s="77"/>
      <c r="BG32" s="77"/>
      <c r="BH32" s="77"/>
      <c r="BI32" s="92">
        <f t="shared" si="3"/>
        <v>0</v>
      </c>
      <c r="BJ32" s="116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111"/>
      <c r="BX32" s="138">
        <v>29</v>
      </c>
      <c r="BY32" s="120">
        <f t="shared" si="15"/>
        <v>0</v>
      </c>
      <c r="BZ32" s="120">
        <f t="shared" si="16"/>
        <v>0</v>
      </c>
      <c r="CA32" s="120">
        <f t="shared" si="17"/>
        <v>0</v>
      </c>
      <c r="CB32" s="120">
        <f t="shared" si="18"/>
        <v>0</v>
      </c>
      <c r="CC32" s="120">
        <f t="shared" si="19"/>
        <v>0</v>
      </c>
      <c r="CD32" s="120">
        <f t="shared" si="20"/>
        <v>0</v>
      </c>
      <c r="CE32" s="120">
        <f t="shared" si="21"/>
        <v>0</v>
      </c>
      <c r="CF32" s="120">
        <f t="shared" si="22"/>
        <v>0</v>
      </c>
      <c r="CG32" s="120">
        <f t="shared" si="23"/>
        <v>0</v>
      </c>
      <c r="CH32" s="120">
        <f t="shared" si="24"/>
        <v>0</v>
      </c>
      <c r="CI32" s="120">
        <f t="shared" si="25"/>
        <v>0</v>
      </c>
      <c r="CJ32" s="120">
        <f t="shared" si="26"/>
        <v>0</v>
      </c>
      <c r="CK32" s="120">
        <f t="shared" si="27"/>
        <v>0</v>
      </c>
      <c r="CL32" s="105">
        <f t="shared" si="28"/>
        <v>0</v>
      </c>
      <c r="CM32" s="106">
        <f t="shared" si="5"/>
        <v>0</v>
      </c>
      <c r="CN32" s="106">
        <f t="shared" si="6"/>
        <v>0</v>
      </c>
      <c r="CO32" s="106">
        <f t="shared" si="7"/>
        <v>0</v>
      </c>
      <c r="CP32" s="106">
        <f t="shared" si="29"/>
        <v>0</v>
      </c>
      <c r="CQ32" s="106">
        <f t="shared" si="8"/>
        <v>0</v>
      </c>
      <c r="CR32" s="106">
        <f t="shared" si="9"/>
        <v>0</v>
      </c>
      <c r="CS32" s="106">
        <f t="shared" si="10"/>
        <v>0</v>
      </c>
      <c r="CT32" s="106">
        <f t="shared" si="11"/>
        <v>0</v>
      </c>
      <c r="CU32" s="135">
        <f t="shared" si="30"/>
        <v>0</v>
      </c>
      <c r="CV32" s="148">
        <f t="shared" si="12"/>
        <v>0</v>
      </c>
      <c r="CW32" s="143" t="str">
        <f t="shared" si="13"/>
        <v xml:space="preserve">  </v>
      </c>
    </row>
    <row r="33" spans="1:101">
      <c r="A33" s="136">
        <v>30</v>
      </c>
      <c r="B33" s="68"/>
      <c r="C33" s="68"/>
      <c r="D33" s="68"/>
      <c r="E33" s="86"/>
      <c r="F33" s="88"/>
      <c r="G33" s="71"/>
      <c r="H33" s="87"/>
      <c r="I33" s="73"/>
      <c r="J33" s="68"/>
      <c r="K33" s="68"/>
      <c r="L33" s="68"/>
      <c r="M33" s="68"/>
      <c r="N33" s="71"/>
      <c r="O33" s="71"/>
      <c r="P33" s="71"/>
      <c r="Q33" s="77"/>
      <c r="R33" s="77"/>
      <c r="S33" s="77"/>
      <c r="T33" s="80"/>
      <c r="U33" s="81"/>
      <c r="V33" s="82"/>
      <c r="W33" s="83"/>
      <c r="X33" s="84"/>
      <c r="Y33" s="85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89">
        <f t="shared" ref="AK33:AK39" si="31">COUNTA(Z33:AJ33)</f>
        <v>0</v>
      </c>
      <c r="AL33" s="98"/>
      <c r="AM33" s="193">
        <f t="shared" ref="AM33:AM39" si="32">IF(LEN(AL33)&gt;0,AK33,)</f>
        <v>0</v>
      </c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90">
        <f t="shared" ref="AX33:AX39" si="33">COUNTA(AN33:AW33)</f>
        <v>0</v>
      </c>
      <c r="AY33" s="77"/>
      <c r="AZ33" s="77"/>
      <c r="BA33" s="77"/>
      <c r="BB33" s="91">
        <f t="shared" ref="BB33:BB39" si="34">COUNTA(AY33:BA33)</f>
        <v>0</v>
      </c>
      <c r="BC33" s="77"/>
      <c r="BD33" s="77"/>
      <c r="BE33" s="77"/>
      <c r="BF33" s="77"/>
      <c r="BG33" s="77"/>
      <c r="BH33" s="77"/>
      <c r="BI33" s="92">
        <f t="shared" ref="BI33:BI39" si="35">COUNTA(BC33:BH33)</f>
        <v>0</v>
      </c>
      <c r="BJ33" s="116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111"/>
      <c r="BX33" s="138">
        <v>30</v>
      </c>
      <c r="BY33" s="120">
        <f t="shared" ref="BY33:BY39" si="36">IF(BK33&gt;0,VLOOKUP(0.0001,$BX$2:$CK$2,BK33+1,FALSE),)</f>
        <v>0</v>
      </c>
      <c r="BZ33" s="120">
        <f t="shared" ref="BZ33:BZ39" si="37">IF(BL33&gt;0,VLOOKUP(0.0001,$BX$2:$CK$2,BL33+1,FALSE),)</f>
        <v>0</v>
      </c>
      <c r="CA33" s="120">
        <f t="shared" ref="CA33:CA39" si="38">IF(BM33&gt;0,VLOOKUP(0.0001,$BX$2:$CK$2,BM33+1,FALSE),)</f>
        <v>0</v>
      </c>
      <c r="CB33" s="120">
        <f t="shared" ref="CB33:CB39" si="39">IF(BN33&gt;0,VLOOKUP(0.0001,$BX$2:$CK$2,BN33+1,FALSE),)</f>
        <v>0</v>
      </c>
      <c r="CC33" s="120">
        <f t="shared" ref="CC33:CC39" si="40">IF(BO33&gt;0,VLOOKUP(0.0001,$BX$2:$CK$2,BO33+1,FALSE),)</f>
        <v>0</v>
      </c>
      <c r="CD33" s="120">
        <f t="shared" ref="CD33:CD39" si="41">IF(BP33&gt;0,VLOOKUP(0.0001,$BX$2:$CK$2,BP33+1,FALSE),)</f>
        <v>0</v>
      </c>
      <c r="CE33" s="120">
        <f t="shared" ref="CE33:CE39" si="42">IF(BQ33&gt;0,VLOOKUP(0.0001,$BX$2:$CK$2,BQ33+1,FALSE),)</f>
        <v>0</v>
      </c>
      <c r="CF33" s="120">
        <f t="shared" ref="CF33:CF39" si="43">IF(BR33&gt;0,VLOOKUP(0.0001,$BX$2:$CK$2,BR33+1,FALSE),)</f>
        <v>0</v>
      </c>
      <c r="CG33" s="120">
        <f t="shared" ref="CG33:CG39" si="44">IF(BS33&gt;0,VLOOKUP(0.0001,$BX$2:$CK$2,BS33+1,FALSE),)</f>
        <v>0</v>
      </c>
      <c r="CH33" s="120">
        <f t="shared" ref="CH33:CH39" si="45">IF(BT33&gt;0,VLOOKUP(0.0001,$BX$2:$CK$2,BT33+1,FALSE),)</f>
        <v>0</v>
      </c>
      <c r="CI33" s="120">
        <f t="shared" ref="CI33:CI39" si="46">IF(BU33&gt;0,VLOOKUP(0.0001,$BX$2:$CK$2,BU33+1,FALSE),)</f>
        <v>0</v>
      </c>
      <c r="CJ33" s="120">
        <f t="shared" ref="CJ33:CJ39" si="47">IF(BV33&gt;0,VLOOKUP(0.0001,$BX$2:$CK$2,BV33+1,FALSE),)</f>
        <v>0</v>
      </c>
      <c r="CK33" s="120">
        <f t="shared" ref="CK33:CK39" si="48">IF(BW33&gt;0,VLOOKUP(0.0001,$BX$2:$CK$2,BW33+1,FALSE),)</f>
        <v>0</v>
      </c>
      <c r="CL33" s="105">
        <f t="shared" ref="CL33:CL39" si="49">SUM(BY33:CK33)</f>
        <v>0</v>
      </c>
      <c r="CM33" s="106">
        <f t="shared" ref="CM33:CM39" si="50">IF(LEN(B33)+LEN(C33)+LEN(D33)&gt;0,CM$2,)</f>
        <v>0</v>
      </c>
      <c r="CN33" s="106">
        <f t="shared" ref="CN33:CN39" si="51">IF(LEN(C33)+LEN(D33)+LEN(E33)&gt;0,CN$2,)</f>
        <v>0</v>
      </c>
      <c r="CO33" s="106">
        <f t="shared" ref="CO33:CO39" si="52">AK33*CO$2</f>
        <v>0</v>
      </c>
      <c r="CP33" s="106">
        <f t="shared" ref="CP33:CP39" si="53">AM33*CP$2</f>
        <v>0</v>
      </c>
      <c r="CQ33" s="106">
        <f t="shared" ref="CQ33:CQ39" si="54">AX33*CQ$2</f>
        <v>0</v>
      </c>
      <c r="CR33" s="106">
        <f t="shared" ref="CR33:CR39" si="55">BB33*CR$2</f>
        <v>0</v>
      </c>
      <c r="CS33" s="106">
        <f t="shared" ref="CS33:CS39" si="56">BI33*CS$2</f>
        <v>0</v>
      </c>
      <c r="CT33" s="106">
        <f t="shared" ref="CT33:CT39" si="57">IF(LEN(BJ33)&gt;0,CT$2,)</f>
        <v>0</v>
      </c>
      <c r="CU33" s="135">
        <f t="shared" ref="CU33:CU39" si="58">SUM(CM33:CT33)</f>
        <v>0</v>
      </c>
      <c r="CV33" s="148">
        <f t="shared" ref="CV33:CV39" si="59">CL33+CU33</f>
        <v>0</v>
      </c>
      <c r="CW33" s="143" t="str">
        <f t="shared" ref="CW33:CW39" si="60">CONCATENATE(B33," ",C33," ",D33)</f>
        <v xml:space="preserve">  </v>
      </c>
    </row>
    <row r="34" spans="1:101">
      <c r="A34" s="136">
        <v>31</v>
      </c>
      <c r="B34" s="68"/>
      <c r="C34" s="68"/>
      <c r="D34" s="68"/>
      <c r="E34" s="86"/>
      <c r="F34" s="88"/>
      <c r="G34" s="71"/>
      <c r="H34" s="87"/>
      <c r="I34" s="73"/>
      <c r="J34" s="68"/>
      <c r="K34" s="68"/>
      <c r="L34" s="68"/>
      <c r="M34" s="68"/>
      <c r="N34" s="71"/>
      <c r="O34" s="71"/>
      <c r="P34" s="71"/>
      <c r="Q34" s="77"/>
      <c r="R34" s="77"/>
      <c r="S34" s="77"/>
      <c r="T34" s="80"/>
      <c r="U34" s="81"/>
      <c r="V34" s="82"/>
      <c r="W34" s="83"/>
      <c r="X34" s="84"/>
      <c r="Y34" s="85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89">
        <f t="shared" si="31"/>
        <v>0</v>
      </c>
      <c r="AL34" s="98"/>
      <c r="AM34" s="193">
        <f t="shared" si="32"/>
        <v>0</v>
      </c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90">
        <f t="shared" si="33"/>
        <v>0</v>
      </c>
      <c r="AY34" s="77"/>
      <c r="AZ34" s="77"/>
      <c r="BA34" s="77"/>
      <c r="BB34" s="91">
        <f t="shared" si="34"/>
        <v>0</v>
      </c>
      <c r="BC34" s="77"/>
      <c r="BD34" s="77"/>
      <c r="BE34" s="77"/>
      <c r="BF34" s="77"/>
      <c r="BG34" s="77"/>
      <c r="BH34" s="77"/>
      <c r="BI34" s="92">
        <f t="shared" si="35"/>
        <v>0</v>
      </c>
      <c r="BJ34" s="116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111"/>
      <c r="BX34" s="138">
        <v>31</v>
      </c>
      <c r="BY34" s="120">
        <f t="shared" si="36"/>
        <v>0</v>
      </c>
      <c r="BZ34" s="120">
        <f t="shared" si="37"/>
        <v>0</v>
      </c>
      <c r="CA34" s="120">
        <f t="shared" si="38"/>
        <v>0</v>
      </c>
      <c r="CB34" s="120">
        <f t="shared" si="39"/>
        <v>0</v>
      </c>
      <c r="CC34" s="120">
        <f t="shared" si="40"/>
        <v>0</v>
      </c>
      <c r="CD34" s="120">
        <f t="shared" si="41"/>
        <v>0</v>
      </c>
      <c r="CE34" s="120">
        <f t="shared" si="42"/>
        <v>0</v>
      </c>
      <c r="CF34" s="120">
        <f t="shared" si="43"/>
        <v>0</v>
      </c>
      <c r="CG34" s="120">
        <f t="shared" si="44"/>
        <v>0</v>
      </c>
      <c r="CH34" s="120">
        <f t="shared" si="45"/>
        <v>0</v>
      </c>
      <c r="CI34" s="120">
        <f t="shared" si="46"/>
        <v>0</v>
      </c>
      <c r="CJ34" s="120">
        <f t="shared" si="47"/>
        <v>0</v>
      </c>
      <c r="CK34" s="120">
        <f t="shared" si="48"/>
        <v>0</v>
      </c>
      <c r="CL34" s="105">
        <f t="shared" si="49"/>
        <v>0</v>
      </c>
      <c r="CM34" s="106">
        <f t="shared" si="50"/>
        <v>0</v>
      </c>
      <c r="CN34" s="106">
        <f t="shared" si="51"/>
        <v>0</v>
      </c>
      <c r="CO34" s="106">
        <f t="shared" si="52"/>
        <v>0</v>
      </c>
      <c r="CP34" s="106">
        <f t="shared" si="53"/>
        <v>0</v>
      </c>
      <c r="CQ34" s="106">
        <f t="shared" si="54"/>
        <v>0</v>
      </c>
      <c r="CR34" s="106">
        <f t="shared" si="55"/>
        <v>0</v>
      </c>
      <c r="CS34" s="106">
        <f t="shared" si="56"/>
        <v>0</v>
      </c>
      <c r="CT34" s="106">
        <f t="shared" si="57"/>
        <v>0</v>
      </c>
      <c r="CU34" s="135">
        <f t="shared" si="58"/>
        <v>0</v>
      </c>
      <c r="CV34" s="148">
        <f t="shared" si="59"/>
        <v>0</v>
      </c>
      <c r="CW34" s="143" t="str">
        <f t="shared" si="60"/>
        <v xml:space="preserve">  </v>
      </c>
    </row>
    <row r="35" spans="1:101">
      <c r="A35" s="136">
        <v>32</v>
      </c>
      <c r="B35" s="68"/>
      <c r="C35" s="68"/>
      <c r="D35" s="68"/>
      <c r="E35" s="86"/>
      <c r="F35" s="88"/>
      <c r="G35" s="71"/>
      <c r="H35" s="87"/>
      <c r="I35" s="73"/>
      <c r="J35" s="68"/>
      <c r="K35" s="68"/>
      <c r="L35" s="68"/>
      <c r="M35" s="68"/>
      <c r="N35" s="71"/>
      <c r="O35" s="71"/>
      <c r="P35" s="71"/>
      <c r="Q35" s="77"/>
      <c r="R35" s="77"/>
      <c r="S35" s="77"/>
      <c r="T35" s="80"/>
      <c r="U35" s="81"/>
      <c r="V35" s="82"/>
      <c r="W35" s="83"/>
      <c r="X35" s="84"/>
      <c r="Y35" s="85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89">
        <f t="shared" si="31"/>
        <v>0</v>
      </c>
      <c r="AL35" s="98"/>
      <c r="AM35" s="193">
        <f t="shared" si="32"/>
        <v>0</v>
      </c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90">
        <f t="shared" si="33"/>
        <v>0</v>
      </c>
      <c r="AY35" s="77"/>
      <c r="AZ35" s="77"/>
      <c r="BA35" s="77"/>
      <c r="BB35" s="91">
        <f t="shared" si="34"/>
        <v>0</v>
      </c>
      <c r="BC35" s="77"/>
      <c r="BD35" s="77"/>
      <c r="BE35" s="77"/>
      <c r="BF35" s="77"/>
      <c r="BG35" s="77"/>
      <c r="BH35" s="77"/>
      <c r="BI35" s="92">
        <f t="shared" si="35"/>
        <v>0</v>
      </c>
      <c r="BJ35" s="116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111"/>
      <c r="BX35" s="138">
        <v>32</v>
      </c>
      <c r="BY35" s="120">
        <f t="shared" si="36"/>
        <v>0</v>
      </c>
      <c r="BZ35" s="120">
        <f t="shared" si="37"/>
        <v>0</v>
      </c>
      <c r="CA35" s="120">
        <f t="shared" si="38"/>
        <v>0</v>
      </c>
      <c r="CB35" s="120">
        <f t="shared" si="39"/>
        <v>0</v>
      </c>
      <c r="CC35" s="120">
        <f t="shared" si="40"/>
        <v>0</v>
      </c>
      <c r="CD35" s="120">
        <f t="shared" si="41"/>
        <v>0</v>
      </c>
      <c r="CE35" s="120">
        <f t="shared" si="42"/>
        <v>0</v>
      </c>
      <c r="CF35" s="120">
        <f t="shared" si="43"/>
        <v>0</v>
      </c>
      <c r="CG35" s="120">
        <f t="shared" si="44"/>
        <v>0</v>
      </c>
      <c r="CH35" s="120">
        <f t="shared" si="45"/>
        <v>0</v>
      </c>
      <c r="CI35" s="120">
        <f t="shared" si="46"/>
        <v>0</v>
      </c>
      <c r="CJ35" s="120">
        <f t="shared" si="47"/>
        <v>0</v>
      </c>
      <c r="CK35" s="120">
        <f t="shared" si="48"/>
        <v>0</v>
      </c>
      <c r="CL35" s="105">
        <f t="shared" si="49"/>
        <v>0</v>
      </c>
      <c r="CM35" s="106">
        <f t="shared" si="50"/>
        <v>0</v>
      </c>
      <c r="CN35" s="106">
        <f t="shared" si="51"/>
        <v>0</v>
      </c>
      <c r="CO35" s="106">
        <f t="shared" si="52"/>
        <v>0</v>
      </c>
      <c r="CP35" s="106">
        <f t="shared" si="53"/>
        <v>0</v>
      </c>
      <c r="CQ35" s="106">
        <f t="shared" si="54"/>
        <v>0</v>
      </c>
      <c r="CR35" s="106">
        <f t="shared" si="55"/>
        <v>0</v>
      </c>
      <c r="CS35" s="106">
        <f t="shared" si="56"/>
        <v>0</v>
      </c>
      <c r="CT35" s="106">
        <f t="shared" si="57"/>
        <v>0</v>
      </c>
      <c r="CU35" s="135">
        <f t="shared" si="58"/>
        <v>0</v>
      </c>
      <c r="CV35" s="148">
        <f t="shared" si="59"/>
        <v>0</v>
      </c>
      <c r="CW35" s="143" t="str">
        <f t="shared" si="60"/>
        <v xml:space="preserve">  </v>
      </c>
    </row>
    <row r="36" spans="1:101">
      <c r="A36" s="136">
        <v>33</v>
      </c>
      <c r="B36" s="68"/>
      <c r="C36" s="68"/>
      <c r="D36" s="68"/>
      <c r="E36" s="86"/>
      <c r="F36" s="88"/>
      <c r="G36" s="71"/>
      <c r="H36" s="87"/>
      <c r="I36" s="73"/>
      <c r="J36" s="68"/>
      <c r="K36" s="68"/>
      <c r="L36" s="68"/>
      <c r="M36" s="68"/>
      <c r="N36" s="71"/>
      <c r="O36" s="71"/>
      <c r="P36" s="71"/>
      <c r="Q36" s="77"/>
      <c r="R36" s="77"/>
      <c r="S36" s="77"/>
      <c r="T36" s="80"/>
      <c r="U36" s="81"/>
      <c r="V36" s="82"/>
      <c r="W36" s="83"/>
      <c r="X36" s="84"/>
      <c r="Y36" s="85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89">
        <f t="shared" si="31"/>
        <v>0</v>
      </c>
      <c r="AL36" s="98"/>
      <c r="AM36" s="193">
        <f t="shared" si="32"/>
        <v>0</v>
      </c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90">
        <f t="shared" si="33"/>
        <v>0</v>
      </c>
      <c r="AY36" s="77"/>
      <c r="AZ36" s="77"/>
      <c r="BA36" s="77"/>
      <c r="BB36" s="91">
        <f t="shared" si="34"/>
        <v>0</v>
      </c>
      <c r="BC36" s="77"/>
      <c r="BD36" s="77"/>
      <c r="BE36" s="77"/>
      <c r="BF36" s="77"/>
      <c r="BG36" s="77"/>
      <c r="BH36" s="77"/>
      <c r="BI36" s="92">
        <f t="shared" si="35"/>
        <v>0</v>
      </c>
      <c r="BJ36" s="116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111"/>
      <c r="BX36" s="138">
        <v>33</v>
      </c>
      <c r="BY36" s="120">
        <f t="shared" si="36"/>
        <v>0</v>
      </c>
      <c r="BZ36" s="120">
        <f t="shared" si="37"/>
        <v>0</v>
      </c>
      <c r="CA36" s="120">
        <f t="shared" si="38"/>
        <v>0</v>
      </c>
      <c r="CB36" s="120">
        <f t="shared" si="39"/>
        <v>0</v>
      </c>
      <c r="CC36" s="120">
        <f t="shared" si="40"/>
        <v>0</v>
      </c>
      <c r="CD36" s="120">
        <f t="shared" si="41"/>
        <v>0</v>
      </c>
      <c r="CE36" s="120">
        <f t="shared" si="42"/>
        <v>0</v>
      </c>
      <c r="CF36" s="120">
        <f t="shared" si="43"/>
        <v>0</v>
      </c>
      <c r="CG36" s="120">
        <f t="shared" si="44"/>
        <v>0</v>
      </c>
      <c r="CH36" s="120">
        <f t="shared" si="45"/>
        <v>0</v>
      </c>
      <c r="CI36" s="120">
        <f t="shared" si="46"/>
        <v>0</v>
      </c>
      <c r="CJ36" s="120">
        <f t="shared" si="47"/>
        <v>0</v>
      </c>
      <c r="CK36" s="120">
        <f t="shared" si="48"/>
        <v>0</v>
      </c>
      <c r="CL36" s="105">
        <f t="shared" si="49"/>
        <v>0</v>
      </c>
      <c r="CM36" s="106">
        <f t="shared" si="50"/>
        <v>0</v>
      </c>
      <c r="CN36" s="106">
        <f t="shared" si="51"/>
        <v>0</v>
      </c>
      <c r="CO36" s="106">
        <f t="shared" si="52"/>
        <v>0</v>
      </c>
      <c r="CP36" s="106">
        <f t="shared" si="53"/>
        <v>0</v>
      </c>
      <c r="CQ36" s="106">
        <f t="shared" si="54"/>
        <v>0</v>
      </c>
      <c r="CR36" s="106">
        <f t="shared" si="55"/>
        <v>0</v>
      </c>
      <c r="CS36" s="106">
        <f t="shared" si="56"/>
        <v>0</v>
      </c>
      <c r="CT36" s="106">
        <f t="shared" si="57"/>
        <v>0</v>
      </c>
      <c r="CU36" s="135">
        <f t="shared" si="58"/>
        <v>0</v>
      </c>
      <c r="CV36" s="148">
        <f t="shared" si="59"/>
        <v>0</v>
      </c>
      <c r="CW36" s="143" t="str">
        <f t="shared" si="60"/>
        <v xml:space="preserve">  </v>
      </c>
    </row>
    <row r="37" spans="1:101">
      <c r="A37" s="136">
        <v>34</v>
      </c>
      <c r="B37" s="68"/>
      <c r="C37" s="68"/>
      <c r="D37" s="68"/>
      <c r="E37" s="86"/>
      <c r="F37" s="88"/>
      <c r="G37" s="71"/>
      <c r="H37" s="87"/>
      <c r="I37" s="73"/>
      <c r="J37" s="68"/>
      <c r="K37" s="68"/>
      <c r="L37" s="68"/>
      <c r="M37" s="68"/>
      <c r="N37" s="71"/>
      <c r="O37" s="71"/>
      <c r="P37" s="71"/>
      <c r="Q37" s="77"/>
      <c r="R37" s="77"/>
      <c r="S37" s="77"/>
      <c r="T37" s="80"/>
      <c r="U37" s="81"/>
      <c r="V37" s="82"/>
      <c r="W37" s="83"/>
      <c r="X37" s="84"/>
      <c r="Y37" s="85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89">
        <f t="shared" si="31"/>
        <v>0</v>
      </c>
      <c r="AL37" s="98"/>
      <c r="AM37" s="193">
        <f t="shared" si="32"/>
        <v>0</v>
      </c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90">
        <f t="shared" si="33"/>
        <v>0</v>
      </c>
      <c r="AY37" s="77"/>
      <c r="AZ37" s="77"/>
      <c r="BA37" s="77"/>
      <c r="BB37" s="91">
        <f t="shared" si="34"/>
        <v>0</v>
      </c>
      <c r="BC37" s="77"/>
      <c r="BD37" s="77"/>
      <c r="BE37" s="77"/>
      <c r="BF37" s="77"/>
      <c r="BG37" s="77"/>
      <c r="BH37" s="77"/>
      <c r="BI37" s="92">
        <f t="shared" si="35"/>
        <v>0</v>
      </c>
      <c r="BJ37" s="116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111"/>
      <c r="BX37" s="138">
        <v>34</v>
      </c>
      <c r="BY37" s="120">
        <f t="shared" si="36"/>
        <v>0</v>
      </c>
      <c r="BZ37" s="120">
        <f t="shared" si="37"/>
        <v>0</v>
      </c>
      <c r="CA37" s="120">
        <f t="shared" si="38"/>
        <v>0</v>
      </c>
      <c r="CB37" s="120">
        <f t="shared" si="39"/>
        <v>0</v>
      </c>
      <c r="CC37" s="120">
        <f t="shared" si="40"/>
        <v>0</v>
      </c>
      <c r="CD37" s="120">
        <f t="shared" si="41"/>
        <v>0</v>
      </c>
      <c r="CE37" s="120">
        <f t="shared" si="42"/>
        <v>0</v>
      </c>
      <c r="CF37" s="120">
        <f t="shared" si="43"/>
        <v>0</v>
      </c>
      <c r="CG37" s="120">
        <f t="shared" si="44"/>
        <v>0</v>
      </c>
      <c r="CH37" s="120">
        <f t="shared" si="45"/>
        <v>0</v>
      </c>
      <c r="CI37" s="120">
        <f t="shared" si="46"/>
        <v>0</v>
      </c>
      <c r="CJ37" s="120">
        <f t="shared" si="47"/>
        <v>0</v>
      </c>
      <c r="CK37" s="120">
        <f t="shared" si="48"/>
        <v>0</v>
      </c>
      <c r="CL37" s="105">
        <f t="shared" si="49"/>
        <v>0</v>
      </c>
      <c r="CM37" s="106">
        <f t="shared" si="50"/>
        <v>0</v>
      </c>
      <c r="CN37" s="106">
        <f t="shared" si="51"/>
        <v>0</v>
      </c>
      <c r="CO37" s="106">
        <f t="shared" si="52"/>
        <v>0</v>
      </c>
      <c r="CP37" s="106">
        <f t="shared" si="53"/>
        <v>0</v>
      </c>
      <c r="CQ37" s="106">
        <f t="shared" si="54"/>
        <v>0</v>
      </c>
      <c r="CR37" s="106">
        <f t="shared" si="55"/>
        <v>0</v>
      </c>
      <c r="CS37" s="106">
        <f t="shared" si="56"/>
        <v>0</v>
      </c>
      <c r="CT37" s="106">
        <f t="shared" si="57"/>
        <v>0</v>
      </c>
      <c r="CU37" s="135">
        <f t="shared" si="58"/>
        <v>0</v>
      </c>
      <c r="CV37" s="148">
        <f t="shared" si="59"/>
        <v>0</v>
      </c>
      <c r="CW37" s="143" t="str">
        <f t="shared" si="60"/>
        <v xml:space="preserve">  </v>
      </c>
    </row>
    <row r="38" spans="1:101">
      <c r="A38" s="136">
        <v>35</v>
      </c>
      <c r="B38" s="68"/>
      <c r="C38" s="68"/>
      <c r="D38" s="68"/>
      <c r="E38" s="86"/>
      <c r="F38" s="88"/>
      <c r="G38" s="71"/>
      <c r="H38" s="87"/>
      <c r="I38" s="73"/>
      <c r="J38" s="68"/>
      <c r="K38" s="68"/>
      <c r="L38" s="68"/>
      <c r="M38" s="68"/>
      <c r="N38" s="71"/>
      <c r="O38" s="71"/>
      <c r="P38" s="71"/>
      <c r="Q38" s="77"/>
      <c r="R38" s="77"/>
      <c r="S38" s="77"/>
      <c r="T38" s="80"/>
      <c r="U38" s="81"/>
      <c r="V38" s="82"/>
      <c r="W38" s="83"/>
      <c r="X38" s="84"/>
      <c r="Y38" s="85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89">
        <f t="shared" si="31"/>
        <v>0</v>
      </c>
      <c r="AL38" s="98"/>
      <c r="AM38" s="193">
        <f t="shared" si="32"/>
        <v>0</v>
      </c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90">
        <f t="shared" si="33"/>
        <v>0</v>
      </c>
      <c r="AY38" s="77"/>
      <c r="AZ38" s="77"/>
      <c r="BA38" s="77"/>
      <c r="BB38" s="91">
        <f t="shared" si="34"/>
        <v>0</v>
      </c>
      <c r="BC38" s="77"/>
      <c r="BD38" s="77"/>
      <c r="BE38" s="77"/>
      <c r="BF38" s="77"/>
      <c r="BG38" s="77"/>
      <c r="BH38" s="77"/>
      <c r="BI38" s="92">
        <f t="shared" si="35"/>
        <v>0</v>
      </c>
      <c r="BJ38" s="116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111"/>
      <c r="BX38" s="138">
        <v>35</v>
      </c>
      <c r="BY38" s="120">
        <f t="shared" si="36"/>
        <v>0</v>
      </c>
      <c r="BZ38" s="120">
        <f t="shared" si="37"/>
        <v>0</v>
      </c>
      <c r="CA38" s="120">
        <f t="shared" si="38"/>
        <v>0</v>
      </c>
      <c r="CB38" s="120">
        <f t="shared" si="39"/>
        <v>0</v>
      </c>
      <c r="CC38" s="120">
        <f t="shared" si="40"/>
        <v>0</v>
      </c>
      <c r="CD38" s="120">
        <f t="shared" si="41"/>
        <v>0</v>
      </c>
      <c r="CE38" s="120">
        <f t="shared" si="42"/>
        <v>0</v>
      </c>
      <c r="CF38" s="120">
        <f t="shared" si="43"/>
        <v>0</v>
      </c>
      <c r="CG38" s="120">
        <f t="shared" si="44"/>
        <v>0</v>
      </c>
      <c r="CH38" s="120">
        <f t="shared" si="45"/>
        <v>0</v>
      </c>
      <c r="CI38" s="120">
        <f t="shared" si="46"/>
        <v>0</v>
      </c>
      <c r="CJ38" s="120">
        <f t="shared" si="47"/>
        <v>0</v>
      </c>
      <c r="CK38" s="120">
        <f t="shared" si="48"/>
        <v>0</v>
      </c>
      <c r="CL38" s="105">
        <f t="shared" si="49"/>
        <v>0</v>
      </c>
      <c r="CM38" s="106">
        <f t="shared" si="50"/>
        <v>0</v>
      </c>
      <c r="CN38" s="106">
        <f t="shared" si="51"/>
        <v>0</v>
      </c>
      <c r="CO38" s="106">
        <f t="shared" si="52"/>
        <v>0</v>
      </c>
      <c r="CP38" s="106">
        <f t="shared" si="53"/>
        <v>0</v>
      </c>
      <c r="CQ38" s="106">
        <f t="shared" si="54"/>
        <v>0</v>
      </c>
      <c r="CR38" s="106">
        <f t="shared" si="55"/>
        <v>0</v>
      </c>
      <c r="CS38" s="106">
        <f t="shared" si="56"/>
        <v>0</v>
      </c>
      <c r="CT38" s="106">
        <f t="shared" si="57"/>
        <v>0</v>
      </c>
      <c r="CU38" s="135">
        <f t="shared" si="58"/>
        <v>0</v>
      </c>
      <c r="CV38" s="148">
        <f t="shared" si="59"/>
        <v>0</v>
      </c>
      <c r="CW38" s="143" t="str">
        <f t="shared" si="60"/>
        <v xml:space="preserve">  </v>
      </c>
    </row>
    <row r="39" spans="1:101">
      <c r="A39" s="136">
        <v>36</v>
      </c>
      <c r="B39" s="68"/>
      <c r="C39" s="68"/>
      <c r="D39" s="68"/>
      <c r="E39" s="86"/>
      <c r="F39" s="88"/>
      <c r="G39" s="71"/>
      <c r="H39" s="87"/>
      <c r="I39" s="73"/>
      <c r="J39" s="68"/>
      <c r="K39" s="68"/>
      <c r="L39" s="68"/>
      <c r="M39" s="68"/>
      <c r="N39" s="71"/>
      <c r="O39" s="71"/>
      <c r="P39" s="71"/>
      <c r="Q39" s="77"/>
      <c r="R39" s="77"/>
      <c r="S39" s="77"/>
      <c r="T39" s="80"/>
      <c r="U39" s="81"/>
      <c r="V39" s="82"/>
      <c r="W39" s="83"/>
      <c r="X39" s="84"/>
      <c r="Y39" s="85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89">
        <f t="shared" si="31"/>
        <v>0</v>
      </c>
      <c r="AL39" s="98"/>
      <c r="AM39" s="193">
        <f t="shared" si="32"/>
        <v>0</v>
      </c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90">
        <f t="shared" si="33"/>
        <v>0</v>
      </c>
      <c r="AY39" s="77"/>
      <c r="AZ39" s="77"/>
      <c r="BA39" s="77"/>
      <c r="BB39" s="91">
        <f t="shared" si="34"/>
        <v>0</v>
      </c>
      <c r="BC39" s="77"/>
      <c r="BD39" s="77"/>
      <c r="BE39" s="77"/>
      <c r="BF39" s="77"/>
      <c r="BG39" s="77"/>
      <c r="BH39" s="77"/>
      <c r="BI39" s="92">
        <f t="shared" si="35"/>
        <v>0</v>
      </c>
      <c r="BJ39" s="116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111"/>
      <c r="BX39" s="138">
        <v>36</v>
      </c>
      <c r="BY39" s="120">
        <f t="shared" si="36"/>
        <v>0</v>
      </c>
      <c r="BZ39" s="120">
        <f t="shared" si="37"/>
        <v>0</v>
      </c>
      <c r="CA39" s="120">
        <f t="shared" si="38"/>
        <v>0</v>
      </c>
      <c r="CB39" s="120">
        <f t="shared" si="39"/>
        <v>0</v>
      </c>
      <c r="CC39" s="120">
        <f t="shared" si="40"/>
        <v>0</v>
      </c>
      <c r="CD39" s="120">
        <f t="shared" si="41"/>
        <v>0</v>
      </c>
      <c r="CE39" s="120">
        <f t="shared" si="42"/>
        <v>0</v>
      </c>
      <c r="CF39" s="120">
        <f t="shared" si="43"/>
        <v>0</v>
      </c>
      <c r="CG39" s="120">
        <f t="shared" si="44"/>
        <v>0</v>
      </c>
      <c r="CH39" s="120">
        <f t="shared" si="45"/>
        <v>0</v>
      </c>
      <c r="CI39" s="120">
        <f t="shared" si="46"/>
        <v>0</v>
      </c>
      <c r="CJ39" s="120">
        <f t="shared" si="47"/>
        <v>0</v>
      </c>
      <c r="CK39" s="120">
        <f t="shared" si="48"/>
        <v>0</v>
      </c>
      <c r="CL39" s="105">
        <f t="shared" si="49"/>
        <v>0</v>
      </c>
      <c r="CM39" s="106">
        <f t="shared" si="50"/>
        <v>0</v>
      </c>
      <c r="CN39" s="106">
        <f t="shared" si="51"/>
        <v>0</v>
      </c>
      <c r="CO39" s="106">
        <f t="shared" si="52"/>
        <v>0</v>
      </c>
      <c r="CP39" s="106">
        <f t="shared" si="53"/>
        <v>0</v>
      </c>
      <c r="CQ39" s="106">
        <f t="shared" si="54"/>
        <v>0</v>
      </c>
      <c r="CR39" s="106">
        <f t="shared" si="55"/>
        <v>0</v>
      </c>
      <c r="CS39" s="106">
        <f t="shared" si="56"/>
        <v>0</v>
      </c>
      <c r="CT39" s="106">
        <f t="shared" si="57"/>
        <v>0</v>
      </c>
      <c r="CU39" s="135">
        <f t="shared" si="58"/>
        <v>0</v>
      </c>
      <c r="CV39" s="148">
        <f t="shared" si="59"/>
        <v>0</v>
      </c>
      <c r="CW39" s="143" t="str">
        <f t="shared" si="60"/>
        <v xml:space="preserve">  </v>
      </c>
    </row>
    <row r="40" spans="1:101">
      <c r="A40" s="136">
        <v>30</v>
      </c>
      <c r="B40" s="68"/>
      <c r="C40" s="68"/>
      <c r="D40" s="68"/>
      <c r="E40" s="86"/>
      <c r="F40" s="88"/>
      <c r="G40" s="71"/>
      <c r="H40" s="87"/>
      <c r="I40" s="73"/>
      <c r="J40" s="68"/>
      <c r="K40" s="68"/>
      <c r="L40" s="68"/>
      <c r="M40" s="68"/>
      <c r="N40" s="71"/>
      <c r="O40" s="71"/>
      <c r="P40" s="71"/>
      <c r="Q40" s="77"/>
      <c r="R40" s="77"/>
      <c r="S40" s="77"/>
      <c r="T40" s="80"/>
      <c r="U40" s="81"/>
      <c r="V40" s="82"/>
      <c r="W40" s="83"/>
      <c r="X40" s="84"/>
      <c r="Y40" s="85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89">
        <f t="shared" ref="AK40:AK50" si="61">COUNTA(Z40:AJ40)</f>
        <v>0</v>
      </c>
      <c r="AL40" s="98"/>
      <c r="AM40" s="193">
        <f t="shared" si="14"/>
        <v>0</v>
      </c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90">
        <f t="shared" ref="AX40:AX50" si="62">COUNTA(AN40:AW40)</f>
        <v>0</v>
      </c>
      <c r="AY40" s="77"/>
      <c r="AZ40" s="77"/>
      <c r="BA40" s="77"/>
      <c r="BB40" s="91">
        <f t="shared" ref="BB40:BB50" si="63">COUNTA(AY40:BA40)</f>
        <v>0</v>
      </c>
      <c r="BC40" s="77"/>
      <c r="BD40" s="77"/>
      <c r="BE40" s="77"/>
      <c r="BF40" s="77"/>
      <c r="BG40" s="77"/>
      <c r="BH40" s="77"/>
      <c r="BI40" s="92">
        <f t="shared" ref="BI40:BI50" si="64">COUNTA(BC40:BH40)</f>
        <v>0</v>
      </c>
      <c r="BJ40" s="116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111"/>
      <c r="BX40" s="138">
        <v>40</v>
      </c>
      <c r="BY40" s="120">
        <f t="shared" si="15"/>
        <v>0</v>
      </c>
      <c r="BZ40" s="120">
        <f t="shared" si="16"/>
        <v>0</v>
      </c>
      <c r="CA40" s="120">
        <f t="shared" si="17"/>
        <v>0</v>
      </c>
      <c r="CB40" s="120">
        <f t="shared" si="18"/>
        <v>0</v>
      </c>
      <c r="CC40" s="120">
        <f t="shared" si="19"/>
        <v>0</v>
      </c>
      <c r="CD40" s="120">
        <f t="shared" si="20"/>
        <v>0</v>
      </c>
      <c r="CE40" s="120">
        <f t="shared" si="21"/>
        <v>0</v>
      </c>
      <c r="CF40" s="120">
        <f t="shared" si="22"/>
        <v>0</v>
      </c>
      <c r="CG40" s="120">
        <f t="shared" si="23"/>
        <v>0</v>
      </c>
      <c r="CH40" s="120">
        <f t="shared" si="24"/>
        <v>0</v>
      </c>
      <c r="CI40" s="120">
        <f t="shared" si="25"/>
        <v>0</v>
      </c>
      <c r="CJ40" s="120">
        <f t="shared" si="26"/>
        <v>0</v>
      </c>
      <c r="CK40" s="120">
        <f t="shared" si="27"/>
        <v>0</v>
      </c>
      <c r="CL40" s="105">
        <f t="shared" si="28"/>
        <v>0</v>
      </c>
      <c r="CM40" s="106">
        <f t="shared" ref="CM40:CM50" si="65">IF(LEN(B40)+LEN(C40)+LEN(D40)&gt;0,CM$2,)</f>
        <v>0</v>
      </c>
      <c r="CN40" s="106">
        <f t="shared" ref="CN40:CN50" si="66">IF(LEN(C40)+LEN(D40)+LEN(E40)&gt;0,CN$2,)</f>
        <v>0</v>
      </c>
      <c r="CO40" s="106">
        <f t="shared" ref="CO40:CO50" si="67">AK40*CO$2</f>
        <v>0</v>
      </c>
      <c r="CP40" s="106">
        <f t="shared" si="29"/>
        <v>0</v>
      </c>
      <c r="CQ40" s="106">
        <f t="shared" ref="CQ40:CQ50" si="68">AX40*CQ$2</f>
        <v>0</v>
      </c>
      <c r="CR40" s="106">
        <f t="shared" ref="CR40:CR50" si="69">BB40*CR$2</f>
        <v>0</v>
      </c>
      <c r="CS40" s="106">
        <f t="shared" ref="CS40:CS50" si="70">BI40*CS$2</f>
        <v>0</v>
      </c>
      <c r="CT40" s="106">
        <f t="shared" ref="CT40:CT50" si="71">IF(LEN(BJ40)&gt;0,CT$2,)</f>
        <v>0</v>
      </c>
      <c r="CU40" s="135">
        <f t="shared" si="30"/>
        <v>0</v>
      </c>
      <c r="CV40" s="148">
        <f t="shared" ref="CV40:CV51" si="72">CL40+CU40</f>
        <v>0</v>
      </c>
      <c r="CW40" s="143" t="str">
        <f t="shared" ref="CW40:CW50" si="73">CONCATENATE(B40," ",C40," ",D40)</f>
        <v xml:space="preserve">  </v>
      </c>
    </row>
    <row r="41" spans="1:101">
      <c r="A41" s="136">
        <v>31</v>
      </c>
      <c r="B41" s="68"/>
      <c r="C41" s="68"/>
      <c r="D41" s="68"/>
      <c r="E41" s="86"/>
      <c r="F41" s="88"/>
      <c r="G41" s="71"/>
      <c r="H41" s="87"/>
      <c r="I41" s="73"/>
      <c r="J41" s="68"/>
      <c r="K41" s="68"/>
      <c r="L41" s="68"/>
      <c r="M41" s="68"/>
      <c r="N41" s="71"/>
      <c r="O41" s="71"/>
      <c r="P41" s="71"/>
      <c r="Q41" s="77"/>
      <c r="R41" s="77"/>
      <c r="S41" s="77"/>
      <c r="T41" s="80"/>
      <c r="U41" s="81"/>
      <c r="V41" s="82"/>
      <c r="W41" s="83"/>
      <c r="X41" s="84"/>
      <c r="Y41" s="85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89">
        <f t="shared" si="61"/>
        <v>0</v>
      </c>
      <c r="AL41" s="98"/>
      <c r="AM41" s="193">
        <f t="shared" si="14"/>
        <v>0</v>
      </c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90">
        <f t="shared" si="62"/>
        <v>0</v>
      </c>
      <c r="AY41" s="77"/>
      <c r="AZ41" s="77"/>
      <c r="BA41" s="77"/>
      <c r="BB41" s="91">
        <f t="shared" si="63"/>
        <v>0</v>
      </c>
      <c r="BC41" s="77"/>
      <c r="BD41" s="77"/>
      <c r="BE41" s="77"/>
      <c r="BF41" s="77"/>
      <c r="BG41" s="77"/>
      <c r="BH41" s="77"/>
      <c r="BI41" s="92">
        <f t="shared" si="64"/>
        <v>0</v>
      </c>
      <c r="BJ41" s="116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111"/>
      <c r="BX41" s="138">
        <v>41</v>
      </c>
      <c r="BY41" s="120">
        <f t="shared" si="15"/>
        <v>0</v>
      </c>
      <c r="BZ41" s="120">
        <f t="shared" si="16"/>
        <v>0</v>
      </c>
      <c r="CA41" s="120">
        <f t="shared" si="17"/>
        <v>0</v>
      </c>
      <c r="CB41" s="120">
        <f t="shared" si="18"/>
        <v>0</v>
      </c>
      <c r="CC41" s="120">
        <f t="shared" si="19"/>
        <v>0</v>
      </c>
      <c r="CD41" s="120">
        <f t="shared" si="20"/>
        <v>0</v>
      </c>
      <c r="CE41" s="120">
        <f t="shared" si="21"/>
        <v>0</v>
      </c>
      <c r="CF41" s="120">
        <f t="shared" si="22"/>
        <v>0</v>
      </c>
      <c r="CG41" s="120">
        <f t="shared" si="23"/>
        <v>0</v>
      </c>
      <c r="CH41" s="120">
        <f t="shared" si="24"/>
        <v>0</v>
      </c>
      <c r="CI41" s="120">
        <f t="shared" si="25"/>
        <v>0</v>
      </c>
      <c r="CJ41" s="120">
        <f t="shared" si="26"/>
        <v>0</v>
      </c>
      <c r="CK41" s="120">
        <f t="shared" si="27"/>
        <v>0</v>
      </c>
      <c r="CL41" s="105">
        <f t="shared" si="28"/>
        <v>0</v>
      </c>
      <c r="CM41" s="106">
        <f t="shared" si="65"/>
        <v>0</v>
      </c>
      <c r="CN41" s="106">
        <f t="shared" si="66"/>
        <v>0</v>
      </c>
      <c r="CO41" s="106">
        <f t="shared" si="67"/>
        <v>0</v>
      </c>
      <c r="CP41" s="106">
        <f t="shared" si="29"/>
        <v>0</v>
      </c>
      <c r="CQ41" s="106">
        <f t="shared" si="68"/>
        <v>0</v>
      </c>
      <c r="CR41" s="106">
        <f t="shared" si="69"/>
        <v>0</v>
      </c>
      <c r="CS41" s="106">
        <f t="shared" si="70"/>
        <v>0</v>
      </c>
      <c r="CT41" s="106">
        <f t="shared" si="71"/>
        <v>0</v>
      </c>
      <c r="CU41" s="135">
        <f t="shared" si="30"/>
        <v>0</v>
      </c>
      <c r="CV41" s="148">
        <f t="shared" si="72"/>
        <v>0</v>
      </c>
      <c r="CW41" s="143" t="str">
        <f t="shared" si="73"/>
        <v xml:space="preserve">  </v>
      </c>
    </row>
    <row r="42" spans="1:101">
      <c r="A42" s="136">
        <v>32</v>
      </c>
      <c r="B42" s="68"/>
      <c r="C42" s="68"/>
      <c r="D42" s="68"/>
      <c r="E42" s="86"/>
      <c r="F42" s="88"/>
      <c r="G42" s="71"/>
      <c r="H42" s="87"/>
      <c r="I42" s="73"/>
      <c r="J42" s="68"/>
      <c r="K42" s="68"/>
      <c r="L42" s="68"/>
      <c r="M42" s="68"/>
      <c r="N42" s="71"/>
      <c r="O42" s="71"/>
      <c r="P42" s="71"/>
      <c r="Q42" s="77"/>
      <c r="R42" s="77"/>
      <c r="S42" s="77"/>
      <c r="T42" s="80"/>
      <c r="U42" s="81"/>
      <c r="V42" s="82"/>
      <c r="W42" s="83"/>
      <c r="X42" s="84"/>
      <c r="Y42" s="85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89">
        <f t="shared" si="61"/>
        <v>0</v>
      </c>
      <c r="AL42" s="98"/>
      <c r="AM42" s="193">
        <f t="shared" si="14"/>
        <v>0</v>
      </c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90">
        <f t="shared" si="62"/>
        <v>0</v>
      </c>
      <c r="AY42" s="77"/>
      <c r="AZ42" s="77"/>
      <c r="BA42" s="77"/>
      <c r="BB42" s="91">
        <f t="shared" si="63"/>
        <v>0</v>
      </c>
      <c r="BC42" s="77"/>
      <c r="BD42" s="77"/>
      <c r="BE42" s="77"/>
      <c r="BF42" s="77"/>
      <c r="BG42" s="77"/>
      <c r="BH42" s="77"/>
      <c r="BI42" s="92">
        <f t="shared" si="64"/>
        <v>0</v>
      </c>
      <c r="BJ42" s="116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111"/>
      <c r="BX42" s="138">
        <v>42</v>
      </c>
      <c r="BY42" s="120">
        <f t="shared" si="15"/>
        <v>0</v>
      </c>
      <c r="BZ42" s="120">
        <f t="shared" si="16"/>
        <v>0</v>
      </c>
      <c r="CA42" s="120">
        <f t="shared" si="17"/>
        <v>0</v>
      </c>
      <c r="CB42" s="120">
        <f t="shared" si="18"/>
        <v>0</v>
      </c>
      <c r="CC42" s="120">
        <f t="shared" si="19"/>
        <v>0</v>
      </c>
      <c r="CD42" s="120">
        <f t="shared" si="20"/>
        <v>0</v>
      </c>
      <c r="CE42" s="120">
        <f t="shared" si="21"/>
        <v>0</v>
      </c>
      <c r="CF42" s="120">
        <f t="shared" si="22"/>
        <v>0</v>
      </c>
      <c r="CG42" s="120">
        <f t="shared" si="23"/>
        <v>0</v>
      </c>
      <c r="CH42" s="120">
        <f t="shared" si="24"/>
        <v>0</v>
      </c>
      <c r="CI42" s="120">
        <f t="shared" si="25"/>
        <v>0</v>
      </c>
      <c r="CJ42" s="120">
        <f t="shared" si="26"/>
        <v>0</v>
      </c>
      <c r="CK42" s="120">
        <f t="shared" si="27"/>
        <v>0</v>
      </c>
      <c r="CL42" s="105">
        <f t="shared" si="28"/>
        <v>0</v>
      </c>
      <c r="CM42" s="106">
        <f t="shared" si="65"/>
        <v>0</v>
      </c>
      <c r="CN42" s="106">
        <f t="shared" si="66"/>
        <v>0</v>
      </c>
      <c r="CO42" s="106">
        <f t="shared" si="67"/>
        <v>0</v>
      </c>
      <c r="CP42" s="106">
        <f t="shared" si="29"/>
        <v>0</v>
      </c>
      <c r="CQ42" s="106">
        <f t="shared" si="68"/>
        <v>0</v>
      </c>
      <c r="CR42" s="106">
        <f t="shared" si="69"/>
        <v>0</v>
      </c>
      <c r="CS42" s="106">
        <f t="shared" si="70"/>
        <v>0</v>
      </c>
      <c r="CT42" s="106">
        <f t="shared" si="71"/>
        <v>0</v>
      </c>
      <c r="CU42" s="135">
        <f t="shared" si="30"/>
        <v>0</v>
      </c>
      <c r="CV42" s="148">
        <f t="shared" si="72"/>
        <v>0</v>
      </c>
      <c r="CW42" s="143" t="str">
        <f t="shared" si="73"/>
        <v xml:space="preserve">  </v>
      </c>
    </row>
    <row r="43" spans="1:101">
      <c r="A43" s="136">
        <v>33</v>
      </c>
      <c r="B43" s="68"/>
      <c r="C43" s="68"/>
      <c r="D43" s="68"/>
      <c r="E43" s="86"/>
      <c r="F43" s="88"/>
      <c r="G43" s="71"/>
      <c r="H43" s="87"/>
      <c r="I43" s="73"/>
      <c r="J43" s="68"/>
      <c r="K43" s="68"/>
      <c r="L43" s="68"/>
      <c r="M43" s="68"/>
      <c r="N43" s="71"/>
      <c r="O43" s="71"/>
      <c r="P43" s="71"/>
      <c r="Q43" s="77"/>
      <c r="R43" s="77"/>
      <c r="S43" s="77"/>
      <c r="T43" s="80"/>
      <c r="U43" s="81"/>
      <c r="V43" s="82"/>
      <c r="W43" s="83"/>
      <c r="X43" s="84"/>
      <c r="Y43" s="85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89">
        <f t="shared" si="61"/>
        <v>0</v>
      </c>
      <c r="AL43" s="98"/>
      <c r="AM43" s="193">
        <f t="shared" si="14"/>
        <v>0</v>
      </c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90">
        <f t="shared" si="62"/>
        <v>0</v>
      </c>
      <c r="AY43" s="77"/>
      <c r="AZ43" s="77"/>
      <c r="BA43" s="77"/>
      <c r="BB43" s="91">
        <f t="shared" si="63"/>
        <v>0</v>
      </c>
      <c r="BC43" s="77"/>
      <c r="BD43" s="77"/>
      <c r="BE43" s="77"/>
      <c r="BF43" s="77"/>
      <c r="BG43" s="77"/>
      <c r="BH43" s="77"/>
      <c r="BI43" s="92">
        <f t="shared" si="64"/>
        <v>0</v>
      </c>
      <c r="BJ43" s="116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111"/>
      <c r="BX43" s="138">
        <v>43</v>
      </c>
      <c r="BY43" s="120">
        <f t="shared" si="15"/>
        <v>0</v>
      </c>
      <c r="BZ43" s="120">
        <f t="shared" si="16"/>
        <v>0</v>
      </c>
      <c r="CA43" s="120">
        <f t="shared" si="17"/>
        <v>0</v>
      </c>
      <c r="CB43" s="120">
        <f t="shared" si="18"/>
        <v>0</v>
      </c>
      <c r="CC43" s="120">
        <f t="shared" si="19"/>
        <v>0</v>
      </c>
      <c r="CD43" s="120">
        <f t="shared" si="20"/>
        <v>0</v>
      </c>
      <c r="CE43" s="120">
        <f t="shared" si="21"/>
        <v>0</v>
      </c>
      <c r="CF43" s="120">
        <f t="shared" si="22"/>
        <v>0</v>
      </c>
      <c r="CG43" s="120">
        <f t="shared" si="23"/>
        <v>0</v>
      </c>
      <c r="CH43" s="120">
        <f t="shared" si="24"/>
        <v>0</v>
      </c>
      <c r="CI43" s="120">
        <f t="shared" si="25"/>
        <v>0</v>
      </c>
      <c r="CJ43" s="120">
        <f t="shared" si="26"/>
        <v>0</v>
      </c>
      <c r="CK43" s="120">
        <f t="shared" si="27"/>
        <v>0</v>
      </c>
      <c r="CL43" s="105">
        <f t="shared" si="28"/>
        <v>0</v>
      </c>
      <c r="CM43" s="106">
        <f t="shared" si="65"/>
        <v>0</v>
      </c>
      <c r="CN43" s="106">
        <f t="shared" si="66"/>
        <v>0</v>
      </c>
      <c r="CO43" s="106">
        <f t="shared" si="67"/>
        <v>0</v>
      </c>
      <c r="CP43" s="106">
        <f t="shared" si="29"/>
        <v>0</v>
      </c>
      <c r="CQ43" s="106">
        <f t="shared" si="68"/>
        <v>0</v>
      </c>
      <c r="CR43" s="106">
        <f t="shared" si="69"/>
        <v>0</v>
      </c>
      <c r="CS43" s="106">
        <f t="shared" si="70"/>
        <v>0</v>
      </c>
      <c r="CT43" s="106">
        <f t="shared" si="71"/>
        <v>0</v>
      </c>
      <c r="CU43" s="135">
        <f t="shared" si="30"/>
        <v>0</v>
      </c>
      <c r="CV43" s="148">
        <f t="shared" si="72"/>
        <v>0</v>
      </c>
      <c r="CW43" s="143" t="str">
        <f t="shared" si="73"/>
        <v xml:space="preserve">  </v>
      </c>
    </row>
    <row r="44" spans="1:101">
      <c r="A44" s="136">
        <v>34</v>
      </c>
      <c r="B44" s="68"/>
      <c r="C44" s="68"/>
      <c r="D44" s="68"/>
      <c r="E44" s="86"/>
      <c r="F44" s="88"/>
      <c r="G44" s="71"/>
      <c r="H44" s="87"/>
      <c r="I44" s="73"/>
      <c r="J44" s="68"/>
      <c r="K44" s="68"/>
      <c r="L44" s="68"/>
      <c r="M44" s="68"/>
      <c r="N44" s="71"/>
      <c r="O44" s="71"/>
      <c r="P44" s="71"/>
      <c r="Q44" s="77"/>
      <c r="R44" s="77"/>
      <c r="S44" s="77"/>
      <c r="T44" s="80"/>
      <c r="U44" s="81"/>
      <c r="V44" s="82"/>
      <c r="W44" s="83"/>
      <c r="X44" s="84"/>
      <c r="Y44" s="85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89">
        <f t="shared" si="61"/>
        <v>0</v>
      </c>
      <c r="AL44" s="98"/>
      <c r="AM44" s="193">
        <f t="shared" si="14"/>
        <v>0</v>
      </c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90">
        <f t="shared" si="62"/>
        <v>0</v>
      </c>
      <c r="AY44" s="77"/>
      <c r="AZ44" s="77"/>
      <c r="BA44" s="77"/>
      <c r="BB44" s="91">
        <f t="shared" si="63"/>
        <v>0</v>
      </c>
      <c r="BC44" s="77"/>
      <c r="BD44" s="77"/>
      <c r="BE44" s="77"/>
      <c r="BF44" s="77"/>
      <c r="BG44" s="77"/>
      <c r="BH44" s="77"/>
      <c r="BI44" s="92">
        <f t="shared" si="64"/>
        <v>0</v>
      </c>
      <c r="BJ44" s="116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111"/>
      <c r="BX44" s="138">
        <v>44</v>
      </c>
      <c r="BY44" s="120">
        <f t="shared" si="15"/>
        <v>0</v>
      </c>
      <c r="BZ44" s="120">
        <f t="shared" si="16"/>
        <v>0</v>
      </c>
      <c r="CA44" s="120">
        <f t="shared" si="17"/>
        <v>0</v>
      </c>
      <c r="CB44" s="120">
        <f t="shared" si="18"/>
        <v>0</v>
      </c>
      <c r="CC44" s="120">
        <f t="shared" si="19"/>
        <v>0</v>
      </c>
      <c r="CD44" s="120">
        <f t="shared" si="20"/>
        <v>0</v>
      </c>
      <c r="CE44" s="120">
        <f t="shared" si="21"/>
        <v>0</v>
      </c>
      <c r="CF44" s="120">
        <f t="shared" si="22"/>
        <v>0</v>
      </c>
      <c r="CG44" s="120">
        <f t="shared" si="23"/>
        <v>0</v>
      </c>
      <c r="CH44" s="120">
        <f t="shared" si="24"/>
        <v>0</v>
      </c>
      <c r="CI44" s="120">
        <f t="shared" si="25"/>
        <v>0</v>
      </c>
      <c r="CJ44" s="120">
        <f t="shared" si="26"/>
        <v>0</v>
      </c>
      <c r="CK44" s="120">
        <f t="shared" si="27"/>
        <v>0</v>
      </c>
      <c r="CL44" s="105">
        <f t="shared" si="28"/>
        <v>0</v>
      </c>
      <c r="CM44" s="106">
        <f t="shared" si="65"/>
        <v>0</v>
      </c>
      <c r="CN44" s="106">
        <f t="shared" si="66"/>
        <v>0</v>
      </c>
      <c r="CO44" s="106">
        <f t="shared" si="67"/>
        <v>0</v>
      </c>
      <c r="CP44" s="106">
        <f t="shared" si="29"/>
        <v>0</v>
      </c>
      <c r="CQ44" s="106">
        <f t="shared" si="68"/>
        <v>0</v>
      </c>
      <c r="CR44" s="106">
        <f t="shared" si="69"/>
        <v>0</v>
      </c>
      <c r="CS44" s="106">
        <f t="shared" si="70"/>
        <v>0</v>
      </c>
      <c r="CT44" s="106">
        <f t="shared" si="71"/>
        <v>0</v>
      </c>
      <c r="CU44" s="135">
        <f t="shared" si="30"/>
        <v>0</v>
      </c>
      <c r="CV44" s="148">
        <f t="shared" si="72"/>
        <v>0</v>
      </c>
      <c r="CW44" s="143" t="str">
        <f t="shared" si="73"/>
        <v xml:space="preserve">  </v>
      </c>
    </row>
    <row r="45" spans="1:101">
      <c r="A45" s="136">
        <v>35</v>
      </c>
      <c r="B45" s="68"/>
      <c r="C45" s="68"/>
      <c r="D45" s="68"/>
      <c r="E45" s="86"/>
      <c r="F45" s="88"/>
      <c r="G45" s="71"/>
      <c r="H45" s="87"/>
      <c r="I45" s="73"/>
      <c r="J45" s="68"/>
      <c r="K45" s="68"/>
      <c r="L45" s="68"/>
      <c r="M45" s="68"/>
      <c r="N45" s="71"/>
      <c r="O45" s="71"/>
      <c r="P45" s="71"/>
      <c r="Q45" s="77"/>
      <c r="R45" s="77"/>
      <c r="S45" s="77"/>
      <c r="T45" s="80"/>
      <c r="U45" s="81"/>
      <c r="V45" s="82"/>
      <c r="W45" s="83"/>
      <c r="X45" s="84"/>
      <c r="Y45" s="85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89">
        <f t="shared" si="61"/>
        <v>0</v>
      </c>
      <c r="AL45" s="98"/>
      <c r="AM45" s="193">
        <f t="shared" si="14"/>
        <v>0</v>
      </c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90">
        <f t="shared" si="62"/>
        <v>0</v>
      </c>
      <c r="AY45" s="77"/>
      <c r="AZ45" s="77"/>
      <c r="BA45" s="77"/>
      <c r="BB45" s="91">
        <f t="shared" si="63"/>
        <v>0</v>
      </c>
      <c r="BC45" s="77"/>
      <c r="BD45" s="77"/>
      <c r="BE45" s="77"/>
      <c r="BF45" s="77"/>
      <c r="BG45" s="77"/>
      <c r="BH45" s="77"/>
      <c r="BI45" s="92">
        <f t="shared" si="64"/>
        <v>0</v>
      </c>
      <c r="BJ45" s="116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111"/>
      <c r="BX45" s="138">
        <v>45</v>
      </c>
      <c r="BY45" s="120">
        <f t="shared" si="15"/>
        <v>0</v>
      </c>
      <c r="BZ45" s="120">
        <f t="shared" si="16"/>
        <v>0</v>
      </c>
      <c r="CA45" s="120">
        <f t="shared" si="17"/>
        <v>0</v>
      </c>
      <c r="CB45" s="120">
        <f t="shared" si="18"/>
        <v>0</v>
      </c>
      <c r="CC45" s="120">
        <f t="shared" si="19"/>
        <v>0</v>
      </c>
      <c r="CD45" s="120">
        <f t="shared" si="20"/>
        <v>0</v>
      </c>
      <c r="CE45" s="120">
        <f t="shared" si="21"/>
        <v>0</v>
      </c>
      <c r="CF45" s="120">
        <f t="shared" si="22"/>
        <v>0</v>
      </c>
      <c r="CG45" s="120">
        <f t="shared" si="23"/>
        <v>0</v>
      </c>
      <c r="CH45" s="120">
        <f t="shared" si="24"/>
        <v>0</v>
      </c>
      <c r="CI45" s="120">
        <f t="shared" si="25"/>
        <v>0</v>
      </c>
      <c r="CJ45" s="120">
        <f t="shared" si="26"/>
        <v>0</v>
      </c>
      <c r="CK45" s="120">
        <f t="shared" si="27"/>
        <v>0</v>
      </c>
      <c r="CL45" s="105">
        <f t="shared" si="28"/>
        <v>0</v>
      </c>
      <c r="CM45" s="106">
        <f t="shared" si="65"/>
        <v>0</v>
      </c>
      <c r="CN45" s="106">
        <f t="shared" si="66"/>
        <v>0</v>
      </c>
      <c r="CO45" s="106">
        <f t="shared" si="67"/>
        <v>0</v>
      </c>
      <c r="CP45" s="106">
        <f t="shared" si="29"/>
        <v>0</v>
      </c>
      <c r="CQ45" s="106">
        <f t="shared" si="68"/>
        <v>0</v>
      </c>
      <c r="CR45" s="106">
        <f t="shared" si="69"/>
        <v>0</v>
      </c>
      <c r="CS45" s="106">
        <f t="shared" si="70"/>
        <v>0</v>
      </c>
      <c r="CT45" s="106">
        <f t="shared" si="71"/>
        <v>0</v>
      </c>
      <c r="CU45" s="135">
        <f t="shared" si="30"/>
        <v>0</v>
      </c>
      <c r="CV45" s="148">
        <f t="shared" si="72"/>
        <v>0</v>
      </c>
      <c r="CW45" s="143" t="str">
        <f t="shared" si="73"/>
        <v xml:space="preserve">  </v>
      </c>
    </row>
    <row r="46" spans="1:101">
      <c r="A46" s="136">
        <v>36</v>
      </c>
      <c r="B46" s="68"/>
      <c r="C46" s="68"/>
      <c r="D46" s="68"/>
      <c r="E46" s="86"/>
      <c r="F46" s="88"/>
      <c r="G46" s="71"/>
      <c r="H46" s="87"/>
      <c r="I46" s="73"/>
      <c r="J46" s="68"/>
      <c r="K46" s="68"/>
      <c r="L46" s="68"/>
      <c r="M46" s="68"/>
      <c r="N46" s="71"/>
      <c r="O46" s="71"/>
      <c r="P46" s="71"/>
      <c r="Q46" s="77"/>
      <c r="R46" s="77"/>
      <c r="S46" s="77"/>
      <c r="T46" s="80"/>
      <c r="U46" s="81"/>
      <c r="V46" s="82"/>
      <c r="W46" s="83"/>
      <c r="X46" s="84"/>
      <c r="Y46" s="85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89">
        <f t="shared" si="61"/>
        <v>0</v>
      </c>
      <c r="AL46" s="98"/>
      <c r="AM46" s="193">
        <f t="shared" si="14"/>
        <v>0</v>
      </c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90">
        <f t="shared" si="62"/>
        <v>0</v>
      </c>
      <c r="AY46" s="77"/>
      <c r="AZ46" s="77"/>
      <c r="BA46" s="77"/>
      <c r="BB46" s="91">
        <f t="shared" si="63"/>
        <v>0</v>
      </c>
      <c r="BC46" s="77"/>
      <c r="BD46" s="77"/>
      <c r="BE46" s="77"/>
      <c r="BF46" s="77"/>
      <c r="BG46" s="77"/>
      <c r="BH46" s="77"/>
      <c r="BI46" s="92">
        <f t="shared" si="64"/>
        <v>0</v>
      </c>
      <c r="BJ46" s="116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111"/>
      <c r="BX46" s="138">
        <v>46</v>
      </c>
      <c r="BY46" s="120">
        <f t="shared" si="15"/>
        <v>0</v>
      </c>
      <c r="BZ46" s="120">
        <f t="shared" si="16"/>
        <v>0</v>
      </c>
      <c r="CA46" s="120">
        <f t="shared" si="17"/>
        <v>0</v>
      </c>
      <c r="CB46" s="120">
        <f t="shared" si="18"/>
        <v>0</v>
      </c>
      <c r="CC46" s="120">
        <f t="shared" si="19"/>
        <v>0</v>
      </c>
      <c r="CD46" s="120">
        <f t="shared" si="20"/>
        <v>0</v>
      </c>
      <c r="CE46" s="120">
        <f t="shared" si="21"/>
        <v>0</v>
      </c>
      <c r="CF46" s="120">
        <f t="shared" si="22"/>
        <v>0</v>
      </c>
      <c r="CG46" s="120">
        <f t="shared" si="23"/>
        <v>0</v>
      </c>
      <c r="CH46" s="120">
        <f t="shared" si="24"/>
        <v>0</v>
      </c>
      <c r="CI46" s="120">
        <f t="shared" si="25"/>
        <v>0</v>
      </c>
      <c r="CJ46" s="120">
        <f t="shared" si="26"/>
        <v>0</v>
      </c>
      <c r="CK46" s="120">
        <f t="shared" si="27"/>
        <v>0</v>
      </c>
      <c r="CL46" s="105">
        <f t="shared" si="28"/>
        <v>0</v>
      </c>
      <c r="CM46" s="106">
        <f t="shared" si="65"/>
        <v>0</v>
      </c>
      <c r="CN46" s="106">
        <f t="shared" si="66"/>
        <v>0</v>
      </c>
      <c r="CO46" s="106">
        <f t="shared" si="67"/>
        <v>0</v>
      </c>
      <c r="CP46" s="106">
        <f t="shared" si="29"/>
        <v>0</v>
      </c>
      <c r="CQ46" s="106">
        <f t="shared" si="68"/>
        <v>0</v>
      </c>
      <c r="CR46" s="106">
        <f t="shared" si="69"/>
        <v>0</v>
      </c>
      <c r="CS46" s="106">
        <f t="shared" si="70"/>
        <v>0</v>
      </c>
      <c r="CT46" s="106">
        <f t="shared" si="71"/>
        <v>0</v>
      </c>
      <c r="CU46" s="135">
        <f t="shared" si="30"/>
        <v>0</v>
      </c>
      <c r="CV46" s="148">
        <f t="shared" si="72"/>
        <v>0</v>
      </c>
      <c r="CW46" s="143" t="str">
        <f t="shared" si="73"/>
        <v xml:space="preserve">  </v>
      </c>
    </row>
    <row r="47" spans="1:101">
      <c r="A47" s="136">
        <v>37</v>
      </c>
      <c r="B47" s="68"/>
      <c r="C47" s="68"/>
      <c r="D47" s="68"/>
      <c r="E47" s="86"/>
      <c r="F47" s="88"/>
      <c r="G47" s="71"/>
      <c r="H47" s="87"/>
      <c r="I47" s="73"/>
      <c r="J47" s="68"/>
      <c r="K47" s="68"/>
      <c r="L47" s="68"/>
      <c r="M47" s="68"/>
      <c r="N47" s="71"/>
      <c r="O47" s="71"/>
      <c r="P47" s="71"/>
      <c r="Q47" s="77"/>
      <c r="R47" s="77"/>
      <c r="S47" s="77"/>
      <c r="T47" s="80"/>
      <c r="U47" s="81"/>
      <c r="V47" s="82"/>
      <c r="W47" s="83"/>
      <c r="X47" s="84"/>
      <c r="Y47" s="85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89">
        <f t="shared" si="61"/>
        <v>0</v>
      </c>
      <c r="AL47" s="98"/>
      <c r="AM47" s="193">
        <f t="shared" si="14"/>
        <v>0</v>
      </c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90">
        <f t="shared" si="62"/>
        <v>0</v>
      </c>
      <c r="AY47" s="77"/>
      <c r="AZ47" s="77"/>
      <c r="BA47" s="77"/>
      <c r="BB47" s="91">
        <f t="shared" si="63"/>
        <v>0</v>
      </c>
      <c r="BC47" s="77"/>
      <c r="BD47" s="77"/>
      <c r="BE47" s="77"/>
      <c r="BF47" s="77"/>
      <c r="BG47" s="77"/>
      <c r="BH47" s="77"/>
      <c r="BI47" s="92">
        <f t="shared" si="64"/>
        <v>0</v>
      </c>
      <c r="BJ47" s="116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111"/>
      <c r="BX47" s="138">
        <v>47</v>
      </c>
      <c r="BY47" s="120">
        <f t="shared" si="15"/>
        <v>0</v>
      </c>
      <c r="BZ47" s="120">
        <f t="shared" si="16"/>
        <v>0</v>
      </c>
      <c r="CA47" s="120">
        <f t="shared" si="17"/>
        <v>0</v>
      </c>
      <c r="CB47" s="120">
        <f t="shared" si="18"/>
        <v>0</v>
      </c>
      <c r="CC47" s="120">
        <f t="shared" si="19"/>
        <v>0</v>
      </c>
      <c r="CD47" s="120">
        <f t="shared" si="20"/>
        <v>0</v>
      </c>
      <c r="CE47" s="120">
        <f t="shared" si="21"/>
        <v>0</v>
      </c>
      <c r="CF47" s="120">
        <f t="shared" si="22"/>
        <v>0</v>
      </c>
      <c r="CG47" s="120">
        <f t="shared" si="23"/>
        <v>0</v>
      </c>
      <c r="CH47" s="120">
        <f t="shared" si="24"/>
        <v>0</v>
      </c>
      <c r="CI47" s="120">
        <f t="shared" si="25"/>
        <v>0</v>
      </c>
      <c r="CJ47" s="120">
        <f t="shared" si="26"/>
        <v>0</v>
      </c>
      <c r="CK47" s="120">
        <f t="shared" si="27"/>
        <v>0</v>
      </c>
      <c r="CL47" s="105">
        <f t="shared" si="28"/>
        <v>0</v>
      </c>
      <c r="CM47" s="106">
        <f t="shared" si="65"/>
        <v>0</v>
      </c>
      <c r="CN47" s="106">
        <f t="shared" si="66"/>
        <v>0</v>
      </c>
      <c r="CO47" s="106">
        <f t="shared" si="67"/>
        <v>0</v>
      </c>
      <c r="CP47" s="106">
        <f t="shared" si="29"/>
        <v>0</v>
      </c>
      <c r="CQ47" s="106">
        <f t="shared" si="68"/>
        <v>0</v>
      </c>
      <c r="CR47" s="106">
        <f t="shared" si="69"/>
        <v>0</v>
      </c>
      <c r="CS47" s="106">
        <f t="shared" si="70"/>
        <v>0</v>
      </c>
      <c r="CT47" s="106">
        <f t="shared" si="71"/>
        <v>0</v>
      </c>
      <c r="CU47" s="135">
        <f t="shared" si="30"/>
        <v>0</v>
      </c>
      <c r="CV47" s="148">
        <f t="shared" si="72"/>
        <v>0</v>
      </c>
      <c r="CW47" s="143" t="str">
        <f t="shared" si="73"/>
        <v xml:space="preserve">  </v>
      </c>
    </row>
    <row r="48" spans="1:101">
      <c r="A48" s="136">
        <v>38</v>
      </c>
      <c r="B48" s="68"/>
      <c r="C48" s="68"/>
      <c r="D48" s="68"/>
      <c r="E48" s="86"/>
      <c r="F48" s="88"/>
      <c r="G48" s="71"/>
      <c r="H48" s="87"/>
      <c r="I48" s="73"/>
      <c r="J48" s="68"/>
      <c r="K48" s="68"/>
      <c r="L48" s="68"/>
      <c r="M48" s="68"/>
      <c r="N48" s="71"/>
      <c r="O48" s="71"/>
      <c r="P48" s="71"/>
      <c r="Q48" s="77"/>
      <c r="R48" s="77"/>
      <c r="S48" s="77"/>
      <c r="T48" s="80"/>
      <c r="U48" s="81"/>
      <c r="V48" s="82"/>
      <c r="W48" s="83"/>
      <c r="X48" s="84"/>
      <c r="Y48" s="85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89">
        <f t="shared" si="61"/>
        <v>0</v>
      </c>
      <c r="AL48" s="98"/>
      <c r="AM48" s="193">
        <f t="shared" si="14"/>
        <v>0</v>
      </c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90">
        <f t="shared" si="62"/>
        <v>0</v>
      </c>
      <c r="AY48" s="77"/>
      <c r="AZ48" s="77"/>
      <c r="BA48" s="77"/>
      <c r="BB48" s="91">
        <f t="shared" si="63"/>
        <v>0</v>
      </c>
      <c r="BC48" s="77"/>
      <c r="BD48" s="77"/>
      <c r="BE48" s="77"/>
      <c r="BF48" s="77"/>
      <c r="BG48" s="77"/>
      <c r="BH48" s="77"/>
      <c r="BI48" s="92">
        <f t="shared" si="64"/>
        <v>0</v>
      </c>
      <c r="BJ48" s="116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111"/>
      <c r="BX48" s="138">
        <v>48</v>
      </c>
      <c r="BY48" s="120">
        <f t="shared" si="15"/>
        <v>0</v>
      </c>
      <c r="BZ48" s="120">
        <f t="shared" si="16"/>
        <v>0</v>
      </c>
      <c r="CA48" s="120">
        <f t="shared" si="17"/>
        <v>0</v>
      </c>
      <c r="CB48" s="120">
        <f t="shared" si="18"/>
        <v>0</v>
      </c>
      <c r="CC48" s="120">
        <f t="shared" si="19"/>
        <v>0</v>
      </c>
      <c r="CD48" s="120">
        <f t="shared" si="20"/>
        <v>0</v>
      </c>
      <c r="CE48" s="120">
        <f t="shared" si="21"/>
        <v>0</v>
      </c>
      <c r="CF48" s="120">
        <f t="shared" si="22"/>
        <v>0</v>
      </c>
      <c r="CG48" s="120">
        <f t="shared" si="23"/>
        <v>0</v>
      </c>
      <c r="CH48" s="120">
        <f t="shared" si="24"/>
        <v>0</v>
      </c>
      <c r="CI48" s="120">
        <f t="shared" si="25"/>
        <v>0</v>
      </c>
      <c r="CJ48" s="120">
        <f t="shared" si="26"/>
        <v>0</v>
      </c>
      <c r="CK48" s="120">
        <f t="shared" si="27"/>
        <v>0</v>
      </c>
      <c r="CL48" s="105">
        <f t="shared" si="28"/>
        <v>0</v>
      </c>
      <c r="CM48" s="106">
        <f t="shared" si="65"/>
        <v>0</v>
      </c>
      <c r="CN48" s="106">
        <f t="shared" si="66"/>
        <v>0</v>
      </c>
      <c r="CO48" s="106">
        <f t="shared" si="67"/>
        <v>0</v>
      </c>
      <c r="CP48" s="106">
        <f t="shared" si="29"/>
        <v>0</v>
      </c>
      <c r="CQ48" s="106">
        <f t="shared" si="68"/>
        <v>0</v>
      </c>
      <c r="CR48" s="106">
        <f t="shared" si="69"/>
        <v>0</v>
      </c>
      <c r="CS48" s="106">
        <f t="shared" si="70"/>
        <v>0</v>
      </c>
      <c r="CT48" s="106">
        <f t="shared" si="71"/>
        <v>0</v>
      </c>
      <c r="CU48" s="135">
        <f t="shared" si="30"/>
        <v>0</v>
      </c>
      <c r="CV48" s="148">
        <f t="shared" si="72"/>
        <v>0</v>
      </c>
      <c r="CW48" s="143" t="str">
        <f t="shared" si="73"/>
        <v xml:space="preserve">  </v>
      </c>
    </row>
    <row r="49" spans="1:101">
      <c r="A49" s="136">
        <v>39</v>
      </c>
      <c r="B49" s="68"/>
      <c r="C49" s="68"/>
      <c r="D49" s="68"/>
      <c r="E49" s="86"/>
      <c r="F49" s="88"/>
      <c r="G49" s="71"/>
      <c r="H49" s="87"/>
      <c r="I49" s="73"/>
      <c r="J49" s="68"/>
      <c r="K49" s="68"/>
      <c r="L49" s="68"/>
      <c r="M49" s="68"/>
      <c r="N49" s="71"/>
      <c r="O49" s="71"/>
      <c r="P49" s="71"/>
      <c r="Q49" s="77"/>
      <c r="R49" s="77"/>
      <c r="S49" s="77"/>
      <c r="T49" s="80"/>
      <c r="U49" s="81"/>
      <c r="V49" s="82"/>
      <c r="W49" s="83"/>
      <c r="X49" s="84"/>
      <c r="Y49" s="85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89">
        <f t="shared" si="61"/>
        <v>0</v>
      </c>
      <c r="AL49" s="98"/>
      <c r="AM49" s="193">
        <f t="shared" si="14"/>
        <v>0</v>
      </c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90">
        <f t="shared" si="62"/>
        <v>0</v>
      </c>
      <c r="AY49" s="77"/>
      <c r="AZ49" s="77"/>
      <c r="BA49" s="77"/>
      <c r="BB49" s="91">
        <f t="shared" si="63"/>
        <v>0</v>
      </c>
      <c r="BC49" s="77"/>
      <c r="BD49" s="77"/>
      <c r="BE49" s="77"/>
      <c r="BF49" s="77"/>
      <c r="BG49" s="77"/>
      <c r="BH49" s="77"/>
      <c r="BI49" s="92">
        <f t="shared" si="64"/>
        <v>0</v>
      </c>
      <c r="BJ49" s="116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111"/>
      <c r="BX49" s="138">
        <v>49</v>
      </c>
      <c r="BY49" s="120">
        <f t="shared" si="15"/>
        <v>0</v>
      </c>
      <c r="BZ49" s="120">
        <f t="shared" si="16"/>
        <v>0</v>
      </c>
      <c r="CA49" s="120">
        <f t="shared" si="17"/>
        <v>0</v>
      </c>
      <c r="CB49" s="120">
        <f t="shared" si="18"/>
        <v>0</v>
      </c>
      <c r="CC49" s="120">
        <f t="shared" si="19"/>
        <v>0</v>
      </c>
      <c r="CD49" s="120">
        <f t="shared" si="20"/>
        <v>0</v>
      </c>
      <c r="CE49" s="120">
        <f t="shared" si="21"/>
        <v>0</v>
      </c>
      <c r="CF49" s="120">
        <f t="shared" si="22"/>
        <v>0</v>
      </c>
      <c r="CG49" s="120">
        <f t="shared" si="23"/>
        <v>0</v>
      </c>
      <c r="CH49" s="120">
        <f t="shared" si="24"/>
        <v>0</v>
      </c>
      <c r="CI49" s="120">
        <f t="shared" si="25"/>
        <v>0</v>
      </c>
      <c r="CJ49" s="120">
        <f t="shared" si="26"/>
        <v>0</v>
      </c>
      <c r="CK49" s="120">
        <f t="shared" si="27"/>
        <v>0</v>
      </c>
      <c r="CL49" s="105">
        <f t="shared" si="28"/>
        <v>0</v>
      </c>
      <c r="CM49" s="106">
        <f t="shared" si="65"/>
        <v>0</v>
      </c>
      <c r="CN49" s="106">
        <f t="shared" si="66"/>
        <v>0</v>
      </c>
      <c r="CO49" s="106">
        <f t="shared" si="67"/>
        <v>0</v>
      </c>
      <c r="CP49" s="106">
        <f t="shared" si="29"/>
        <v>0</v>
      </c>
      <c r="CQ49" s="106">
        <f t="shared" si="68"/>
        <v>0</v>
      </c>
      <c r="CR49" s="106">
        <f t="shared" si="69"/>
        <v>0</v>
      </c>
      <c r="CS49" s="106">
        <f t="shared" si="70"/>
        <v>0</v>
      </c>
      <c r="CT49" s="106">
        <f t="shared" si="71"/>
        <v>0</v>
      </c>
      <c r="CU49" s="135">
        <f t="shared" si="30"/>
        <v>0</v>
      </c>
      <c r="CV49" s="148">
        <f t="shared" si="72"/>
        <v>0</v>
      </c>
      <c r="CW49" s="143" t="str">
        <f t="shared" si="73"/>
        <v xml:space="preserve">  </v>
      </c>
    </row>
    <row r="50" spans="1:101">
      <c r="A50" s="136">
        <v>40</v>
      </c>
      <c r="B50" s="68"/>
      <c r="C50" s="68"/>
      <c r="D50" s="68"/>
      <c r="E50" s="86"/>
      <c r="F50" s="88"/>
      <c r="G50" s="71"/>
      <c r="H50" s="87"/>
      <c r="I50" s="73"/>
      <c r="J50" s="68"/>
      <c r="K50" s="68"/>
      <c r="L50" s="68"/>
      <c r="M50" s="68"/>
      <c r="N50" s="71"/>
      <c r="O50" s="71"/>
      <c r="P50" s="71"/>
      <c r="Q50" s="77"/>
      <c r="R50" s="77"/>
      <c r="S50" s="77"/>
      <c r="T50" s="80"/>
      <c r="U50" s="81"/>
      <c r="V50" s="82"/>
      <c r="W50" s="83"/>
      <c r="X50" s="84"/>
      <c r="Y50" s="85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89">
        <f t="shared" si="61"/>
        <v>0</v>
      </c>
      <c r="AL50" s="98"/>
      <c r="AM50" s="193">
        <f t="shared" si="14"/>
        <v>0</v>
      </c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90">
        <f t="shared" si="62"/>
        <v>0</v>
      </c>
      <c r="AY50" s="77"/>
      <c r="AZ50" s="77"/>
      <c r="BA50" s="77"/>
      <c r="BB50" s="91">
        <f t="shared" si="63"/>
        <v>0</v>
      </c>
      <c r="BC50" s="77"/>
      <c r="BD50" s="77"/>
      <c r="BE50" s="77"/>
      <c r="BF50" s="77"/>
      <c r="BG50" s="77"/>
      <c r="BH50" s="77"/>
      <c r="BI50" s="92">
        <f t="shared" si="64"/>
        <v>0</v>
      </c>
      <c r="BJ50" s="116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111"/>
      <c r="BX50" s="138">
        <v>50</v>
      </c>
      <c r="BY50" s="120">
        <f t="shared" si="15"/>
        <v>0</v>
      </c>
      <c r="BZ50" s="120">
        <f t="shared" si="16"/>
        <v>0</v>
      </c>
      <c r="CA50" s="120">
        <f t="shared" si="17"/>
        <v>0</v>
      </c>
      <c r="CB50" s="120">
        <f t="shared" si="18"/>
        <v>0</v>
      </c>
      <c r="CC50" s="120">
        <f t="shared" si="19"/>
        <v>0</v>
      </c>
      <c r="CD50" s="120">
        <f t="shared" si="20"/>
        <v>0</v>
      </c>
      <c r="CE50" s="120">
        <f t="shared" si="21"/>
        <v>0</v>
      </c>
      <c r="CF50" s="120">
        <f t="shared" si="22"/>
        <v>0</v>
      </c>
      <c r="CG50" s="120">
        <f t="shared" si="23"/>
        <v>0</v>
      </c>
      <c r="CH50" s="120">
        <f t="shared" si="24"/>
        <v>0</v>
      </c>
      <c r="CI50" s="120">
        <f t="shared" si="25"/>
        <v>0</v>
      </c>
      <c r="CJ50" s="120">
        <f t="shared" si="26"/>
        <v>0</v>
      </c>
      <c r="CK50" s="120">
        <f t="shared" si="27"/>
        <v>0</v>
      </c>
      <c r="CL50" s="105">
        <f t="shared" si="28"/>
        <v>0</v>
      </c>
      <c r="CM50" s="106">
        <f t="shared" si="65"/>
        <v>0</v>
      </c>
      <c r="CN50" s="106">
        <f t="shared" si="66"/>
        <v>0</v>
      </c>
      <c r="CO50" s="106">
        <f t="shared" si="67"/>
        <v>0</v>
      </c>
      <c r="CP50" s="106">
        <f t="shared" si="29"/>
        <v>0</v>
      </c>
      <c r="CQ50" s="106">
        <f t="shared" si="68"/>
        <v>0</v>
      </c>
      <c r="CR50" s="106">
        <f t="shared" si="69"/>
        <v>0</v>
      </c>
      <c r="CS50" s="106">
        <f t="shared" si="70"/>
        <v>0</v>
      </c>
      <c r="CT50" s="106">
        <f t="shared" si="71"/>
        <v>0</v>
      </c>
      <c r="CU50" s="135">
        <f t="shared" si="30"/>
        <v>0</v>
      </c>
      <c r="CV50" s="148">
        <f t="shared" si="72"/>
        <v>0</v>
      </c>
      <c r="CW50" s="143" t="str">
        <f t="shared" si="73"/>
        <v xml:space="preserve">  </v>
      </c>
    </row>
    <row r="51" spans="1:101">
      <c r="A51" s="70" t="s">
        <v>44</v>
      </c>
      <c r="B51" s="69">
        <f>SUBTOTAL(3,B4:B50)</f>
        <v>1</v>
      </c>
      <c r="C51" s="69"/>
      <c r="D51" s="69"/>
      <c r="E51" s="74"/>
      <c r="F51" s="250"/>
      <c r="G51" s="69"/>
      <c r="H51" s="76"/>
      <c r="I51" s="74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74"/>
      <c r="U51" s="75"/>
      <c r="V51" s="76"/>
      <c r="W51" s="74"/>
      <c r="X51" s="75"/>
      <c r="Y51" s="75"/>
      <c r="Z51" s="93">
        <f t="shared" ref="Z51:AJ51" si="74">COUNTA(Z4:Z50)</f>
        <v>1</v>
      </c>
      <c r="AA51" s="93">
        <f t="shared" si="74"/>
        <v>1</v>
      </c>
      <c r="AB51" s="93">
        <f t="shared" si="74"/>
        <v>1</v>
      </c>
      <c r="AC51" s="93">
        <f t="shared" si="74"/>
        <v>1</v>
      </c>
      <c r="AD51" s="93">
        <f t="shared" si="74"/>
        <v>1</v>
      </c>
      <c r="AE51" s="93">
        <f t="shared" si="74"/>
        <v>1</v>
      </c>
      <c r="AF51" s="93">
        <f t="shared" si="74"/>
        <v>1</v>
      </c>
      <c r="AG51" s="93">
        <f t="shared" si="74"/>
        <v>1</v>
      </c>
      <c r="AH51" s="93">
        <f t="shared" si="74"/>
        <v>1</v>
      </c>
      <c r="AI51" s="93">
        <f t="shared" si="74"/>
        <v>1</v>
      </c>
      <c r="AJ51" s="93">
        <f t="shared" si="74"/>
        <v>1</v>
      </c>
      <c r="AK51" s="93">
        <f>SUM(AK4:AK50)</f>
        <v>11</v>
      </c>
      <c r="AL51" s="99"/>
      <c r="AM51" s="93">
        <f>SUM(AM4:AM50)</f>
        <v>11</v>
      </c>
      <c r="AN51" s="94">
        <f t="shared" ref="AN51:AW51" si="75">COUNTA(AN4:AN50)</f>
        <v>1</v>
      </c>
      <c r="AO51" s="94">
        <f t="shared" si="75"/>
        <v>1</v>
      </c>
      <c r="AP51" s="94">
        <f t="shared" si="75"/>
        <v>1</v>
      </c>
      <c r="AQ51" s="94">
        <f t="shared" si="75"/>
        <v>1</v>
      </c>
      <c r="AR51" s="94">
        <f t="shared" si="75"/>
        <v>1</v>
      </c>
      <c r="AS51" s="94">
        <f t="shared" si="75"/>
        <v>1</v>
      </c>
      <c r="AT51" s="94">
        <f t="shared" si="75"/>
        <v>1</v>
      </c>
      <c r="AU51" s="94">
        <f t="shared" si="75"/>
        <v>1</v>
      </c>
      <c r="AV51" s="94">
        <f t="shared" si="75"/>
        <v>1</v>
      </c>
      <c r="AW51" s="94">
        <f t="shared" si="75"/>
        <v>1</v>
      </c>
      <c r="AX51" s="95">
        <f>SUM(AX4:AX50)</f>
        <v>10</v>
      </c>
      <c r="AY51" s="96">
        <f>COUNTA(AY4:AY50)</f>
        <v>1</v>
      </c>
      <c r="AZ51" s="96">
        <f>COUNTA(AZ4:AZ50)</f>
        <v>1</v>
      </c>
      <c r="BA51" s="96">
        <f>COUNTA(BA4:BA50)</f>
        <v>1</v>
      </c>
      <c r="BB51" s="96">
        <f>SUM(BB4:BB50)</f>
        <v>3</v>
      </c>
      <c r="BC51" s="97">
        <f t="shared" ref="BC51:BH51" si="76">COUNTA(BC4:BC50)</f>
        <v>1</v>
      </c>
      <c r="BD51" s="97">
        <f t="shared" si="76"/>
        <v>1</v>
      </c>
      <c r="BE51" s="97">
        <f t="shared" si="76"/>
        <v>1</v>
      </c>
      <c r="BF51" s="97">
        <f t="shared" si="76"/>
        <v>1</v>
      </c>
      <c r="BG51" s="97">
        <f t="shared" si="76"/>
        <v>1</v>
      </c>
      <c r="BH51" s="97">
        <f t="shared" si="76"/>
        <v>1</v>
      </c>
      <c r="BI51" s="97">
        <f>SUM(BI4:BI50)</f>
        <v>6</v>
      </c>
      <c r="BJ51" s="114">
        <f t="shared" ref="BJ51:BT51" si="77">COUNTA(BJ4:BJ50)</f>
        <v>1</v>
      </c>
      <c r="BK51" s="79">
        <f t="shared" si="77"/>
        <v>1</v>
      </c>
      <c r="BL51" s="79">
        <f t="shared" si="77"/>
        <v>1</v>
      </c>
      <c r="BM51" s="79">
        <f t="shared" si="77"/>
        <v>1</v>
      </c>
      <c r="BN51" s="79">
        <f t="shared" si="77"/>
        <v>0</v>
      </c>
      <c r="BO51" s="79">
        <f t="shared" si="77"/>
        <v>1</v>
      </c>
      <c r="BP51" s="79">
        <f t="shared" si="77"/>
        <v>1</v>
      </c>
      <c r="BQ51" s="79">
        <f t="shared" si="77"/>
        <v>0</v>
      </c>
      <c r="BR51" s="79">
        <f t="shared" si="77"/>
        <v>1</v>
      </c>
      <c r="BS51" s="79">
        <f t="shared" si="77"/>
        <v>0</v>
      </c>
      <c r="BT51" s="79">
        <f t="shared" si="77"/>
        <v>1</v>
      </c>
      <c r="BU51" s="79"/>
      <c r="BV51" s="79"/>
      <c r="BW51" s="112">
        <f>COUNTA(BW4:BW50)</f>
        <v>0</v>
      </c>
      <c r="BX51" s="139" t="s">
        <v>44</v>
      </c>
      <c r="BY51" s="104">
        <f t="shared" ref="BY51:CK51" si="78">SUBTOTAL(9,BY4:BY50)</f>
        <v>1900</v>
      </c>
      <c r="BZ51" s="104">
        <f t="shared" si="78"/>
        <v>120000</v>
      </c>
      <c r="CA51" s="104">
        <f t="shared" si="78"/>
        <v>51500</v>
      </c>
      <c r="CB51" s="104">
        <f t="shared" si="78"/>
        <v>0</v>
      </c>
      <c r="CC51" s="104">
        <f t="shared" si="78"/>
        <v>9200</v>
      </c>
      <c r="CD51" s="104">
        <f t="shared" si="78"/>
        <v>31900</v>
      </c>
      <c r="CE51" s="104">
        <f t="shared" si="78"/>
        <v>0</v>
      </c>
      <c r="CF51" s="104">
        <f t="shared" si="78"/>
        <v>30000</v>
      </c>
      <c r="CG51" s="104">
        <f t="shared" si="78"/>
        <v>0</v>
      </c>
      <c r="CH51" s="104">
        <f t="shared" si="78"/>
        <v>7200</v>
      </c>
      <c r="CI51" s="104">
        <f t="shared" si="78"/>
        <v>1900</v>
      </c>
      <c r="CJ51" s="104">
        <f t="shared" si="78"/>
        <v>0</v>
      </c>
      <c r="CK51" s="104">
        <f t="shared" si="78"/>
        <v>0</v>
      </c>
      <c r="CL51" s="78">
        <f t="shared" ref="CL51:CU51" si="79">SUM(CL4:CL50)</f>
        <v>253600</v>
      </c>
      <c r="CM51" s="140">
        <f t="shared" si="79"/>
        <v>23000</v>
      </c>
      <c r="CN51" s="140">
        <f t="shared" si="79"/>
        <v>4000</v>
      </c>
      <c r="CO51" s="140">
        <f t="shared" si="79"/>
        <v>22000</v>
      </c>
      <c r="CP51" s="140">
        <f t="shared" si="79"/>
        <v>3300</v>
      </c>
      <c r="CQ51" s="140">
        <f t="shared" si="79"/>
        <v>15000</v>
      </c>
      <c r="CR51" s="140">
        <f t="shared" si="79"/>
        <v>6000</v>
      </c>
      <c r="CS51" s="140">
        <f t="shared" si="79"/>
        <v>15000</v>
      </c>
      <c r="CT51" s="140">
        <f t="shared" si="79"/>
        <v>12000</v>
      </c>
      <c r="CU51" s="135">
        <f t="shared" si="79"/>
        <v>100300</v>
      </c>
      <c r="CV51" s="148">
        <f t="shared" si="72"/>
        <v>353900</v>
      </c>
    </row>
    <row r="52" spans="1:101">
      <c r="S52" s="29"/>
      <c r="AK52" s="30">
        <f>AK51-SUM(Z51:AJ51)</f>
        <v>0</v>
      </c>
      <c r="AM52" s="30">
        <f>AM51-SUM(AB51:AL51)</f>
        <v>-9</v>
      </c>
      <c r="AX52" s="31">
        <f>AX51-SUM(AN51:AW51)</f>
        <v>0</v>
      </c>
      <c r="BB52" s="32">
        <f>BB51-SUM(AY51:BA51)</f>
        <v>0</v>
      </c>
      <c r="BJ52" s="25"/>
      <c r="CL52" s="141">
        <f>CL51-SUM(BY51:CK51)</f>
        <v>0</v>
      </c>
      <c r="CM52" s="27"/>
      <c r="CN52" s="27"/>
      <c r="CO52" s="27"/>
      <c r="CP52" s="27"/>
      <c r="CQ52" s="27"/>
      <c r="CR52" s="27"/>
      <c r="CS52" s="27"/>
      <c r="CT52" s="27"/>
      <c r="CU52" s="142">
        <f>CU51-SUM(CM51:CT51)</f>
        <v>0</v>
      </c>
      <c r="CV52" s="149">
        <f>CV51-CL51-CU51</f>
        <v>0</v>
      </c>
    </row>
    <row r="53" spans="1:101">
      <c r="S53" s="29"/>
      <c r="BA53" s="33"/>
      <c r="BJ53" s="25"/>
      <c r="CL53" s="34"/>
      <c r="CM53" s="27"/>
      <c r="CN53" s="27"/>
      <c r="CO53" s="27"/>
      <c r="CP53" s="27"/>
      <c r="CQ53" s="27"/>
      <c r="CR53" s="27"/>
      <c r="CS53" s="27"/>
      <c r="CT53" s="27"/>
      <c r="CU53" s="34"/>
      <c r="CV53" s="150"/>
    </row>
    <row r="55" spans="1:101">
      <c r="Q55" s="29"/>
      <c r="R55" s="29"/>
    </row>
  </sheetData>
  <pageMargins left="0.23622047244094491" right="0.23622047244094491" top="0.74803149606299213" bottom="0.74803149606299213" header="0.31496062992125984" footer="0.31496062992125984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7"/>
  <sheetViews>
    <sheetView showGridLines="0" tabSelected="1" topLeftCell="A13" workbookViewId="0">
      <selection activeCell="F40" sqref="F40"/>
    </sheetView>
  </sheetViews>
  <sheetFormatPr defaultColWidth="8.85546875" defaultRowHeight="15.75"/>
  <cols>
    <col min="1" max="1" width="2.28515625" style="39" customWidth="1"/>
    <col min="2" max="2" width="5.140625" style="39" customWidth="1"/>
    <col min="3" max="3" width="26.42578125" style="39" customWidth="1"/>
    <col min="4" max="4" width="16.5703125" style="39" customWidth="1"/>
    <col min="5" max="5" width="11" style="39" customWidth="1"/>
    <col min="6" max="15" width="6.85546875" style="39" customWidth="1"/>
    <col min="16" max="16" width="3.140625" style="39" customWidth="1"/>
    <col min="17" max="18" width="2.28515625" style="39" customWidth="1"/>
    <col min="19" max="19" width="11.5703125" style="39" customWidth="1"/>
    <col min="20" max="20" width="3.85546875" style="39" customWidth="1"/>
    <col min="21" max="21" width="2.140625" style="39" customWidth="1"/>
    <col min="22" max="25" width="8.85546875" style="60"/>
    <col min="26" max="26" width="12" style="60" customWidth="1"/>
    <col min="27" max="28" width="8.85546875" style="60"/>
    <col min="29" max="30" width="8.85546875" style="39"/>
    <col min="31" max="31" width="12.5703125" style="39" customWidth="1"/>
    <col min="32" max="16384" width="8.85546875" style="39"/>
  </cols>
  <sheetData>
    <row r="1" spans="2:28" ht="33">
      <c r="B1" s="38" t="s">
        <v>68</v>
      </c>
      <c r="D1" s="160" t="s">
        <v>109</v>
      </c>
      <c r="M1" s="110" t="s">
        <v>101</v>
      </c>
    </row>
    <row r="4" spans="2:28" s="41" customFormat="1" ht="18.75">
      <c r="B4" s="40" t="s">
        <v>52</v>
      </c>
      <c r="V4" s="60"/>
      <c r="W4" s="60"/>
      <c r="X4" s="60"/>
      <c r="Y4" s="60"/>
      <c r="Z4" s="60"/>
      <c r="AA4" s="60"/>
      <c r="AB4" s="60"/>
    </row>
    <row r="5" spans="2:28" s="41" customFormat="1" ht="18.75">
      <c r="B5" s="40" t="s">
        <v>53</v>
      </c>
      <c r="V5" s="60"/>
      <c r="W5" s="60"/>
      <c r="X5" s="60"/>
      <c r="Y5" s="60"/>
      <c r="Z5" s="60"/>
      <c r="AA5" s="60"/>
      <c r="AB5" s="60"/>
    </row>
    <row r="6" spans="2:28" s="41" customFormat="1" ht="18.75">
      <c r="B6" s="102" t="s">
        <v>0</v>
      </c>
      <c r="V6" s="60"/>
      <c r="W6" s="60"/>
      <c r="X6" s="60"/>
      <c r="Y6" s="60"/>
      <c r="Z6" s="60"/>
      <c r="AA6" s="60"/>
      <c r="AB6" s="60"/>
    </row>
    <row r="7" spans="2:28" ht="21" customHeight="1">
      <c r="B7" s="282" t="s">
        <v>97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</row>
    <row r="8" spans="2:28" ht="21" customHeight="1">
      <c r="B8" s="282" t="s">
        <v>98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2:28" ht="21" customHeight="1">
      <c r="B9" s="282" t="s">
        <v>99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2:28" ht="21" customHeight="1">
      <c r="B10" s="284" t="s">
        <v>54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</row>
    <row r="11" spans="2:28" ht="21" customHeight="1">
      <c r="B11" s="282" t="s">
        <v>100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</row>
    <row r="12" spans="2:28" ht="21" customHeight="1">
      <c r="B12" s="282" t="s">
        <v>55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</row>
    <row r="13" spans="2:28" ht="18" customHeight="1"/>
    <row r="14" spans="2:28" ht="18" customHeight="1">
      <c r="B14" s="41" t="s">
        <v>111</v>
      </c>
      <c r="D14" s="160" t="s">
        <v>109</v>
      </c>
    </row>
    <row r="16" spans="2:28" ht="27.75">
      <c r="B16" s="42" t="s">
        <v>77</v>
      </c>
    </row>
    <row r="17" spans="2:32" s="41" customFormat="1" ht="18.75">
      <c r="B17" s="43" t="s">
        <v>31</v>
      </c>
      <c r="C17" s="44"/>
      <c r="D17" s="61">
        <v>23000</v>
      </c>
      <c r="E17" s="62" t="s">
        <v>56</v>
      </c>
      <c r="F17" s="45"/>
      <c r="G17" s="44"/>
      <c r="H17" s="45"/>
      <c r="I17" s="46"/>
      <c r="J17" s="44"/>
      <c r="K17" s="44"/>
      <c r="L17" s="44"/>
      <c r="M17" s="45"/>
      <c r="V17" s="60"/>
      <c r="W17" s="60"/>
      <c r="X17" s="60"/>
      <c r="Y17" s="60"/>
      <c r="Z17" s="60"/>
      <c r="AA17" s="60"/>
      <c r="AB17" s="60"/>
    </row>
    <row r="18" spans="2:32" s="41" customFormat="1" ht="18.75">
      <c r="B18" s="43" t="s">
        <v>96</v>
      </c>
      <c r="C18" s="44"/>
      <c r="D18" s="61">
        <v>4000</v>
      </c>
      <c r="E18" s="62" t="s">
        <v>82</v>
      </c>
      <c r="F18" s="45"/>
      <c r="G18" s="44"/>
      <c r="H18" s="45"/>
      <c r="I18" s="46"/>
      <c r="J18" s="44"/>
      <c r="K18" s="44"/>
      <c r="L18" s="44"/>
      <c r="M18" s="45"/>
      <c r="V18" s="60"/>
      <c r="W18" s="60"/>
      <c r="X18" s="60"/>
      <c r="Y18" s="60"/>
      <c r="Z18" s="60"/>
      <c r="AA18" s="60"/>
      <c r="AB18" s="60"/>
    </row>
    <row r="19" spans="2:32" s="41" customFormat="1" ht="18.75">
      <c r="B19" s="107" t="s">
        <v>70</v>
      </c>
      <c r="C19" s="66"/>
      <c r="D19" s="108">
        <v>1500</v>
      </c>
      <c r="E19" s="109" t="s">
        <v>82</v>
      </c>
      <c r="F19" s="67"/>
      <c r="G19" s="66"/>
      <c r="H19" s="67"/>
      <c r="I19" s="65" t="s">
        <v>71</v>
      </c>
      <c r="J19" s="66"/>
      <c r="K19" s="66"/>
      <c r="L19" s="66"/>
      <c r="M19" s="67"/>
      <c r="V19" s="60"/>
      <c r="W19" s="60"/>
      <c r="X19" s="60"/>
      <c r="Y19" s="60"/>
      <c r="Z19" s="60"/>
      <c r="AA19" s="60"/>
      <c r="AB19" s="60"/>
    </row>
    <row r="20" spans="2:32" s="41" customFormat="1" ht="18.75">
      <c r="B20" s="107" t="s">
        <v>115</v>
      </c>
      <c r="C20" s="66"/>
      <c r="D20" s="108">
        <v>2000</v>
      </c>
      <c r="E20" s="109" t="s">
        <v>82</v>
      </c>
      <c r="F20" s="67"/>
      <c r="G20" s="66"/>
      <c r="H20" s="67"/>
      <c r="I20" s="65" t="s">
        <v>71</v>
      </c>
      <c r="J20" s="66"/>
      <c r="K20" s="66"/>
      <c r="L20" s="66"/>
      <c r="M20" s="67"/>
      <c r="V20" s="60"/>
      <c r="W20" s="60"/>
      <c r="X20" s="60"/>
      <c r="Y20" s="60"/>
      <c r="Z20" s="60"/>
      <c r="AA20" s="60"/>
      <c r="AB20" s="60"/>
    </row>
    <row r="21" spans="2:32" s="41" customFormat="1" ht="18.75">
      <c r="B21" s="107" t="s">
        <v>72</v>
      </c>
      <c r="C21" s="66"/>
      <c r="D21" s="108">
        <v>2500</v>
      </c>
      <c r="E21" s="109" t="s">
        <v>82</v>
      </c>
      <c r="F21" s="67"/>
      <c r="G21" s="66"/>
      <c r="H21" s="67"/>
      <c r="I21" s="65" t="s">
        <v>71</v>
      </c>
      <c r="J21" s="66"/>
      <c r="K21" s="66"/>
      <c r="L21" s="66"/>
      <c r="M21" s="67"/>
      <c r="V21" s="60"/>
      <c r="W21" s="60"/>
      <c r="X21" s="60"/>
      <c r="Y21" s="60"/>
      <c r="Z21" s="60"/>
      <c r="AA21" s="60"/>
      <c r="AB21" s="60"/>
    </row>
    <row r="22" spans="2:32" s="41" customFormat="1" ht="18.75">
      <c r="B22" s="43" t="s">
        <v>135</v>
      </c>
      <c r="C22" s="44"/>
      <c r="D22" s="61">
        <v>2000</v>
      </c>
      <c r="E22" s="62" t="s">
        <v>57</v>
      </c>
      <c r="F22" s="45"/>
      <c r="G22" s="44"/>
      <c r="H22" s="45"/>
      <c r="I22" s="46" t="s">
        <v>69</v>
      </c>
      <c r="J22" s="44"/>
      <c r="K22" s="44"/>
      <c r="L22" s="44"/>
      <c r="M22" s="45"/>
      <c r="V22" s="60"/>
      <c r="W22" s="60"/>
      <c r="X22" s="60"/>
      <c r="Y22" s="60"/>
      <c r="Z22" s="60"/>
      <c r="AA22" s="60"/>
      <c r="AB22" s="60"/>
    </row>
    <row r="23" spans="2:32" s="41" customFormat="1" ht="18.75">
      <c r="B23" s="47" t="s">
        <v>58</v>
      </c>
      <c r="C23" s="44"/>
      <c r="D23" s="61">
        <v>300</v>
      </c>
      <c r="E23" s="62" t="s">
        <v>82</v>
      </c>
      <c r="F23" s="45"/>
      <c r="G23" s="64" t="s">
        <v>59</v>
      </c>
      <c r="H23" s="63"/>
      <c r="I23" s="46"/>
      <c r="J23" s="44"/>
      <c r="K23" s="44"/>
      <c r="L23" s="44"/>
      <c r="M23" s="45"/>
      <c r="V23" s="60"/>
      <c r="W23" s="60"/>
      <c r="X23" s="60"/>
      <c r="Y23" s="60"/>
      <c r="Z23" s="60"/>
      <c r="AA23" s="60"/>
      <c r="AB23" s="60"/>
    </row>
    <row r="24" spans="2:32" s="41" customFormat="1" ht="18.75">
      <c r="B24" s="275" t="s">
        <v>136</v>
      </c>
      <c r="C24" s="276"/>
      <c r="D24" s="277">
        <v>12000</v>
      </c>
      <c r="E24" s="278" t="s">
        <v>82</v>
      </c>
      <c r="F24" s="279"/>
      <c r="G24" s="276"/>
      <c r="H24" s="279"/>
      <c r="I24" s="280" t="s">
        <v>137</v>
      </c>
      <c r="J24" s="276"/>
      <c r="K24" s="276"/>
      <c r="L24" s="276"/>
      <c r="M24" s="279"/>
      <c r="V24" s="60"/>
      <c r="W24" s="60"/>
      <c r="X24" s="60"/>
      <c r="Y24" s="60"/>
      <c r="Z24" s="60"/>
      <c r="AA24" s="60"/>
      <c r="AB24" s="60"/>
    </row>
    <row r="25" spans="2:32" s="48" customFormat="1" ht="20.25">
      <c r="V25" s="60"/>
      <c r="W25" s="60"/>
      <c r="X25" s="60"/>
      <c r="Y25" s="60"/>
      <c r="Z25" s="60"/>
      <c r="AA25" s="60"/>
      <c r="AB25" s="60"/>
    </row>
    <row r="26" spans="2:32" s="48" customFormat="1" ht="20.25">
      <c r="C26" s="49"/>
      <c r="V26" s="60"/>
      <c r="W26" s="60"/>
      <c r="X26" s="60"/>
      <c r="Y26" s="60"/>
      <c r="Z26" s="60"/>
      <c r="AA26" s="60"/>
      <c r="AB26" s="60"/>
    </row>
    <row r="27" spans="2:32" s="48" customFormat="1" ht="20.25">
      <c r="B27" s="48" t="s">
        <v>107</v>
      </c>
      <c r="C27" s="50"/>
      <c r="D27" s="50"/>
      <c r="V27" s="60"/>
      <c r="W27" s="60"/>
      <c r="X27" s="60"/>
      <c r="Y27" s="60"/>
      <c r="Z27" s="60"/>
      <c r="AA27" s="60"/>
      <c r="AB27" s="60"/>
    </row>
    <row r="28" spans="2:32" s="41" customFormat="1" ht="20.25">
      <c r="B28" s="51" t="s">
        <v>23</v>
      </c>
      <c r="C28" s="51" t="s">
        <v>24</v>
      </c>
      <c r="D28" s="52" t="s">
        <v>79</v>
      </c>
      <c r="E28" s="281">
        <v>7</v>
      </c>
      <c r="F28" s="281">
        <v>8</v>
      </c>
      <c r="G28" s="281">
        <v>9</v>
      </c>
      <c r="H28" s="281">
        <v>10</v>
      </c>
      <c r="I28" s="281">
        <v>11</v>
      </c>
      <c r="J28" s="281">
        <v>12</v>
      </c>
      <c r="K28" s="281">
        <v>13</v>
      </c>
      <c r="L28" s="281">
        <v>14</v>
      </c>
      <c r="M28" s="281">
        <v>15</v>
      </c>
      <c r="N28" s="281">
        <v>16</v>
      </c>
      <c r="O28" s="281">
        <v>17</v>
      </c>
      <c r="S28" s="48"/>
      <c r="T28" s="48"/>
      <c r="U28" s="48"/>
      <c r="V28" s="60"/>
      <c r="W28" s="60"/>
      <c r="X28" s="60"/>
      <c r="Y28" s="60"/>
      <c r="Z28" s="60"/>
      <c r="AA28" s="60"/>
      <c r="AB28" s="60"/>
      <c r="AC28" s="48"/>
      <c r="AD28" s="48"/>
      <c r="AE28" s="48"/>
      <c r="AF28" s="48"/>
    </row>
    <row r="29" spans="2:32" s="41" customFormat="1" ht="20.25">
      <c r="B29" s="51">
        <v>0</v>
      </c>
      <c r="C29" s="51"/>
      <c r="D29" s="52" t="s">
        <v>78</v>
      </c>
      <c r="E29" s="53" t="s">
        <v>64</v>
      </c>
      <c r="F29" s="53" t="s">
        <v>65</v>
      </c>
      <c r="G29" s="53" t="s">
        <v>60</v>
      </c>
      <c r="H29" s="53" t="s">
        <v>61</v>
      </c>
      <c r="I29" s="53" t="s">
        <v>62</v>
      </c>
      <c r="J29" s="53" t="s">
        <v>63</v>
      </c>
      <c r="K29" s="53" t="s">
        <v>73</v>
      </c>
      <c r="L29" s="53" t="s">
        <v>64</v>
      </c>
      <c r="M29" s="53" t="s">
        <v>65</v>
      </c>
      <c r="N29" s="53" t="s">
        <v>60</v>
      </c>
      <c r="O29" s="53" t="s">
        <v>61</v>
      </c>
      <c r="S29" s="48"/>
      <c r="T29" s="48"/>
      <c r="U29" s="48"/>
      <c r="V29" s="60"/>
      <c r="W29" s="60"/>
      <c r="X29" s="60"/>
      <c r="Y29" s="60"/>
      <c r="Z29" s="60"/>
      <c r="AA29" s="60"/>
      <c r="AB29" s="60"/>
      <c r="AC29" s="48"/>
      <c r="AD29" s="48"/>
      <c r="AE29" s="48"/>
      <c r="AF29" s="48"/>
    </row>
    <row r="30" spans="2:32" s="41" customFormat="1" ht="20.25">
      <c r="B30" s="54">
        <v>1</v>
      </c>
      <c r="C30" s="55" t="s">
        <v>74</v>
      </c>
      <c r="D30" s="272">
        <v>120000</v>
      </c>
      <c r="E30" s="56"/>
      <c r="F30" s="57">
        <v>1</v>
      </c>
      <c r="G30" s="56"/>
      <c r="H30" s="56"/>
      <c r="I30" s="59"/>
      <c r="J30" s="59"/>
      <c r="K30" s="56"/>
      <c r="L30" s="56"/>
      <c r="M30" s="56"/>
      <c r="N30" s="56"/>
      <c r="O30" s="56"/>
      <c r="S30" s="48"/>
      <c r="T30" s="48"/>
      <c r="U30" s="48"/>
      <c r="V30" s="60"/>
      <c r="W30" s="60"/>
      <c r="X30" s="60"/>
      <c r="Y30" s="60"/>
      <c r="Z30" s="60"/>
      <c r="AA30" s="60"/>
      <c r="AB30" s="60"/>
      <c r="AC30" s="48"/>
      <c r="AD30" s="48"/>
      <c r="AE30" s="48"/>
      <c r="AF30" s="48"/>
    </row>
    <row r="31" spans="2:32" s="41" customFormat="1" ht="20.25">
      <c r="B31" s="54">
        <v>2</v>
      </c>
      <c r="C31" s="290" t="s">
        <v>12</v>
      </c>
      <c r="D31" s="291" t="s">
        <v>138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S31" s="48"/>
      <c r="T31" s="48"/>
      <c r="U31" s="48"/>
      <c r="V31" s="60"/>
      <c r="W31" s="60"/>
      <c r="X31" s="60"/>
      <c r="Y31" s="60"/>
      <c r="Z31" s="60"/>
      <c r="AA31" s="60"/>
      <c r="AB31" s="60"/>
      <c r="AC31" s="48"/>
      <c r="AD31" s="48"/>
      <c r="AE31" s="48"/>
      <c r="AF31" s="48"/>
    </row>
    <row r="32" spans="2:32" s="41" customFormat="1" ht="20.25">
      <c r="B32" s="54">
        <v>3</v>
      </c>
      <c r="C32" s="55" t="s">
        <v>46</v>
      </c>
      <c r="D32" s="272">
        <v>51500</v>
      </c>
      <c r="E32" s="56"/>
      <c r="F32" s="56"/>
      <c r="G32" s="58">
        <v>3</v>
      </c>
      <c r="H32" s="56"/>
      <c r="I32" s="59"/>
      <c r="J32" s="59"/>
      <c r="K32" s="56"/>
      <c r="L32" s="56"/>
      <c r="M32" s="56"/>
      <c r="N32" s="56"/>
      <c r="O32" s="56"/>
      <c r="S32" s="48"/>
      <c r="T32" s="48"/>
      <c r="U32" s="48"/>
      <c r="V32" s="60"/>
      <c r="W32" s="60"/>
      <c r="X32" s="60"/>
      <c r="Y32" s="60"/>
      <c r="Z32" s="60"/>
      <c r="AA32" s="60"/>
      <c r="AB32" s="60"/>
      <c r="AC32" s="48"/>
      <c r="AD32" s="48"/>
      <c r="AE32" s="48"/>
      <c r="AF32" s="48"/>
    </row>
    <row r="33" spans="2:32" s="41" customFormat="1" ht="20.25">
      <c r="B33" s="54">
        <v>4</v>
      </c>
      <c r="C33" s="55" t="s">
        <v>13</v>
      </c>
      <c r="D33" s="272">
        <v>31900</v>
      </c>
      <c r="E33" s="56"/>
      <c r="F33" s="56"/>
      <c r="G33" s="56"/>
      <c r="H33" s="56"/>
      <c r="I33" s="56"/>
      <c r="J33" s="58">
        <v>4</v>
      </c>
      <c r="K33" s="56"/>
      <c r="L33" s="56"/>
      <c r="M33" s="56"/>
      <c r="N33" s="56"/>
      <c r="O33" s="56"/>
      <c r="S33" s="48"/>
      <c r="T33" s="48"/>
      <c r="U33" s="48"/>
      <c r="V33" s="60"/>
      <c r="W33" s="60"/>
      <c r="X33" s="60"/>
      <c r="Y33" s="60"/>
      <c r="Z33" s="60"/>
      <c r="AA33" s="60"/>
      <c r="AB33" s="60"/>
      <c r="AC33" s="48"/>
      <c r="AD33" s="48"/>
      <c r="AE33" s="48"/>
      <c r="AF33" s="48"/>
    </row>
    <row r="34" spans="2:32" s="41" customFormat="1" ht="20.25">
      <c r="B34" s="54">
        <v>5</v>
      </c>
      <c r="C34" s="55" t="s">
        <v>47</v>
      </c>
      <c r="D34" s="272">
        <v>30000</v>
      </c>
      <c r="E34" s="56"/>
      <c r="F34" s="56"/>
      <c r="G34" s="56"/>
      <c r="H34" s="56"/>
      <c r="I34" s="58">
        <v>5</v>
      </c>
      <c r="J34" s="56"/>
      <c r="K34" s="56"/>
      <c r="L34" s="58">
        <v>5</v>
      </c>
      <c r="M34" s="56"/>
      <c r="N34" s="56"/>
      <c r="O34" s="56"/>
      <c r="S34" s="48"/>
      <c r="T34" s="48"/>
      <c r="U34" s="48"/>
      <c r="V34" s="60"/>
      <c r="W34" s="60"/>
      <c r="X34" s="60"/>
      <c r="Y34" s="60"/>
      <c r="Z34" s="60"/>
      <c r="AA34" s="60"/>
      <c r="AB34" s="60"/>
      <c r="AC34" s="48"/>
      <c r="AD34" s="48"/>
      <c r="AE34" s="48"/>
      <c r="AF34" s="48"/>
    </row>
    <row r="35" spans="2:32" s="41" customFormat="1" ht="20.25">
      <c r="B35" s="54">
        <v>6</v>
      </c>
      <c r="C35" s="55" t="s">
        <v>66</v>
      </c>
      <c r="D35" s="272">
        <v>21550</v>
      </c>
      <c r="E35" s="56"/>
      <c r="F35" s="56"/>
      <c r="G35" s="56"/>
      <c r="H35" s="56"/>
      <c r="I35" s="56"/>
      <c r="J35" s="58">
        <v>6</v>
      </c>
      <c r="K35" s="56"/>
      <c r="L35" s="56"/>
      <c r="M35" s="56"/>
      <c r="N35" s="56"/>
      <c r="O35" s="56"/>
      <c r="S35" s="48"/>
      <c r="T35" s="48"/>
      <c r="U35" s="48"/>
      <c r="V35" s="60"/>
      <c r="W35" s="60"/>
      <c r="X35" s="60"/>
      <c r="Y35" s="60"/>
      <c r="Z35" s="60"/>
      <c r="AA35" s="60"/>
      <c r="AB35" s="60"/>
      <c r="AC35" s="48"/>
      <c r="AD35" s="48"/>
      <c r="AE35" s="48"/>
      <c r="AF35" s="48"/>
    </row>
    <row r="36" spans="2:32" s="41" customFormat="1" ht="20.25">
      <c r="B36" s="54">
        <v>7</v>
      </c>
      <c r="C36" s="55" t="s">
        <v>48</v>
      </c>
      <c r="D36" s="272">
        <v>13700</v>
      </c>
      <c r="E36" s="56"/>
      <c r="F36" s="56"/>
      <c r="G36" s="56"/>
      <c r="H36" s="56"/>
      <c r="I36" s="58">
        <v>7</v>
      </c>
      <c r="J36" s="56"/>
      <c r="K36" s="56"/>
      <c r="L36" s="58">
        <v>7</v>
      </c>
      <c r="M36" s="56"/>
      <c r="N36" s="56"/>
      <c r="O36" s="56"/>
      <c r="S36" s="48"/>
      <c r="T36" s="48"/>
      <c r="U36" s="48"/>
      <c r="V36" s="60"/>
      <c r="W36" s="60"/>
      <c r="X36" s="60"/>
      <c r="Y36" s="60"/>
      <c r="Z36" s="60"/>
      <c r="AA36" s="60"/>
      <c r="AB36" s="60"/>
      <c r="AC36" s="48"/>
      <c r="AD36" s="48"/>
      <c r="AE36" s="48"/>
      <c r="AF36" s="48"/>
    </row>
    <row r="37" spans="2:32" s="41" customFormat="1" ht="20.25">
      <c r="B37" s="54">
        <v>8</v>
      </c>
      <c r="C37" s="55" t="s">
        <v>51</v>
      </c>
      <c r="D37" s="272">
        <v>10100</v>
      </c>
      <c r="E37" s="56"/>
      <c r="F37" s="56"/>
      <c r="G37" s="56"/>
      <c r="H37" s="56"/>
      <c r="I37" s="56"/>
      <c r="J37" s="58">
        <v>8</v>
      </c>
      <c r="K37" s="56"/>
      <c r="L37" s="58">
        <v>8</v>
      </c>
      <c r="M37" s="56"/>
      <c r="N37" s="56"/>
      <c r="O37" s="56"/>
      <c r="S37" s="48"/>
      <c r="T37" s="48"/>
      <c r="U37" s="48"/>
      <c r="V37" s="60"/>
      <c r="W37" s="60"/>
      <c r="X37" s="60"/>
      <c r="Y37" s="60"/>
      <c r="Z37" s="60"/>
      <c r="AA37" s="60"/>
      <c r="AB37" s="60"/>
      <c r="AC37" s="48"/>
      <c r="AD37" s="48"/>
      <c r="AE37" s="48"/>
      <c r="AF37" s="48"/>
    </row>
    <row r="38" spans="2:32" s="41" customFormat="1" ht="20.25">
      <c r="B38" s="54">
        <v>9</v>
      </c>
      <c r="C38" s="55" t="s">
        <v>50</v>
      </c>
      <c r="D38" s="272">
        <v>15400</v>
      </c>
      <c r="E38" s="56"/>
      <c r="F38" s="56"/>
      <c r="G38" s="56"/>
      <c r="H38" s="56"/>
      <c r="I38" s="56"/>
      <c r="J38" s="58">
        <v>9</v>
      </c>
      <c r="K38" s="56"/>
      <c r="L38" s="58">
        <v>9</v>
      </c>
      <c r="M38" s="56"/>
      <c r="N38" s="56"/>
      <c r="O38" s="56"/>
      <c r="S38" s="48"/>
      <c r="T38" s="48"/>
      <c r="U38" s="48"/>
      <c r="V38" s="60"/>
      <c r="W38" s="60"/>
      <c r="X38" s="60"/>
      <c r="Y38" s="60"/>
      <c r="Z38" s="60"/>
      <c r="AA38" s="60"/>
      <c r="AB38" s="60"/>
      <c r="AC38" s="48"/>
      <c r="AD38" s="48"/>
      <c r="AE38" s="48"/>
      <c r="AF38" s="48"/>
    </row>
    <row r="39" spans="2:32" s="41" customFormat="1" ht="20.25">
      <c r="B39" s="54">
        <v>10</v>
      </c>
      <c r="C39" s="55" t="s">
        <v>75</v>
      </c>
      <c r="D39" s="61">
        <v>11000</v>
      </c>
      <c r="E39" s="56"/>
      <c r="F39" s="56"/>
      <c r="G39" s="56"/>
      <c r="H39" s="56"/>
      <c r="I39" s="56"/>
      <c r="J39" s="58">
        <v>10</v>
      </c>
      <c r="K39" s="56"/>
      <c r="L39" s="58">
        <v>10</v>
      </c>
      <c r="M39" s="56"/>
      <c r="N39" s="56"/>
      <c r="O39" s="56"/>
      <c r="S39" s="48"/>
      <c r="T39" s="48"/>
      <c r="U39" s="48"/>
      <c r="V39" s="60"/>
      <c r="W39" s="60"/>
      <c r="X39" s="60"/>
      <c r="Y39" s="60"/>
      <c r="Z39" s="60"/>
      <c r="AA39" s="60"/>
      <c r="AB39" s="60"/>
      <c r="AC39" s="48"/>
      <c r="AD39" s="48"/>
      <c r="AE39" s="48"/>
      <c r="AF39" s="48"/>
    </row>
    <row r="40" spans="2:32" s="41" customFormat="1" ht="20.25">
      <c r="B40" s="54">
        <v>11</v>
      </c>
      <c r="C40" s="55" t="s">
        <v>76</v>
      </c>
      <c r="D40" s="272">
        <v>9200</v>
      </c>
      <c r="E40" s="56"/>
      <c r="F40" s="56"/>
      <c r="G40" s="56"/>
      <c r="H40" s="56"/>
      <c r="I40" s="58">
        <v>11</v>
      </c>
      <c r="J40" s="56"/>
      <c r="K40" s="56"/>
      <c r="L40" s="58">
        <v>11</v>
      </c>
      <c r="M40" s="56"/>
      <c r="N40" s="58">
        <v>11</v>
      </c>
      <c r="O40" s="56"/>
      <c r="S40" s="48"/>
      <c r="T40" s="48"/>
      <c r="U40" s="48"/>
      <c r="V40" s="60"/>
      <c r="W40" s="60"/>
      <c r="X40" s="60"/>
      <c r="Y40" s="60"/>
      <c r="Z40" s="60"/>
      <c r="AA40" s="60"/>
      <c r="AB40" s="60"/>
      <c r="AC40" s="48"/>
      <c r="AD40" s="48"/>
      <c r="AE40" s="48"/>
      <c r="AF40" s="48"/>
    </row>
    <row r="41" spans="2:32" s="41" customFormat="1" ht="20.25">
      <c r="B41" s="54">
        <v>12</v>
      </c>
      <c r="C41" s="55" t="s">
        <v>80</v>
      </c>
      <c r="D41" s="272">
        <v>7200</v>
      </c>
      <c r="E41" s="56"/>
      <c r="F41" s="56"/>
      <c r="G41" s="56"/>
      <c r="H41" s="56"/>
      <c r="I41" s="58">
        <v>12</v>
      </c>
      <c r="J41" s="58">
        <v>12</v>
      </c>
      <c r="K41" s="56"/>
      <c r="L41" s="56"/>
      <c r="M41" s="56"/>
      <c r="N41" s="56"/>
      <c r="O41" s="56"/>
      <c r="S41" s="48"/>
      <c r="T41" s="48"/>
      <c r="U41" s="48"/>
      <c r="V41" s="60"/>
      <c r="W41" s="60"/>
      <c r="X41" s="60"/>
      <c r="Y41" s="60"/>
      <c r="Z41" s="60"/>
      <c r="AA41" s="60"/>
      <c r="AB41" s="60"/>
      <c r="AC41" s="48"/>
      <c r="AD41" s="48"/>
      <c r="AE41" s="48"/>
      <c r="AF41" s="48"/>
    </row>
    <row r="42" spans="2:32" s="41" customFormat="1" ht="20.25">
      <c r="B42" s="54">
        <v>13</v>
      </c>
      <c r="C42" s="55" t="s">
        <v>49</v>
      </c>
      <c r="D42" s="272">
        <v>1900</v>
      </c>
      <c r="E42" s="58">
        <v>13</v>
      </c>
      <c r="F42" s="58">
        <v>13</v>
      </c>
      <c r="G42" s="58">
        <v>13</v>
      </c>
      <c r="H42" s="58">
        <v>13</v>
      </c>
      <c r="I42" s="58">
        <v>13</v>
      </c>
      <c r="J42" s="58">
        <v>13</v>
      </c>
      <c r="K42" s="58">
        <v>13</v>
      </c>
      <c r="L42" s="58">
        <v>13</v>
      </c>
      <c r="M42" s="58">
        <v>13</v>
      </c>
      <c r="N42" s="58">
        <v>13</v>
      </c>
      <c r="O42" s="58">
        <v>13</v>
      </c>
      <c r="S42" s="48"/>
      <c r="T42" s="48"/>
      <c r="U42" s="48"/>
      <c r="V42" s="60"/>
      <c r="W42" s="60"/>
      <c r="X42" s="60"/>
      <c r="Y42" s="60"/>
      <c r="Z42" s="60"/>
      <c r="AA42" s="60"/>
      <c r="AB42" s="60"/>
      <c r="AC42" s="48"/>
      <c r="AD42" s="48"/>
      <c r="AE42" s="48"/>
      <c r="AF42" s="48"/>
    </row>
    <row r="43" spans="2:32" ht="20.25">
      <c r="S43" s="48"/>
      <c r="T43" s="48"/>
      <c r="U43" s="48"/>
      <c r="AC43" s="48"/>
      <c r="AD43" s="48"/>
      <c r="AE43" s="48"/>
      <c r="AF43" s="48"/>
    </row>
    <row r="44" spans="2:32" ht="20.25">
      <c r="S44" s="48"/>
      <c r="T44" s="48"/>
      <c r="U44" s="48"/>
      <c r="AC44" s="48"/>
      <c r="AD44" s="48"/>
      <c r="AE44" s="48"/>
      <c r="AF44" s="48"/>
    </row>
    <row r="45" spans="2:32" ht="20.25">
      <c r="J45" s="39" t="s">
        <v>67</v>
      </c>
      <c r="S45" s="48"/>
      <c r="T45" s="48"/>
      <c r="U45" s="48"/>
      <c r="AC45" s="48"/>
      <c r="AD45" s="48"/>
      <c r="AE45" s="48"/>
      <c r="AF45" s="48"/>
    </row>
    <row r="46" spans="2:32" ht="20.25">
      <c r="S46" s="48"/>
      <c r="T46" s="48"/>
      <c r="U46" s="48"/>
      <c r="AC46" s="48"/>
      <c r="AD46" s="48"/>
      <c r="AE46" s="48"/>
      <c r="AF46" s="48"/>
    </row>
    <row r="47" spans="2:32" ht="20.25">
      <c r="S47" s="48"/>
      <c r="T47" s="48"/>
      <c r="U47" s="48"/>
      <c r="AC47" s="48"/>
      <c r="AD47" s="48"/>
      <c r="AE47" s="48"/>
      <c r="AF47" s="48"/>
    </row>
  </sheetData>
  <hyperlinks>
    <hyperlink ref="D1" r:id="rId1"/>
    <hyperlink ref="D14" r:id="rId2"/>
  </hyperlinks>
  <pageMargins left="0.31496062992125984" right="0.31496062992125984" top="0.74803149606299213" bottom="0.74803149606299213" header="0.31496062992125984" footer="0.31496062992125984"/>
  <pageSetup paperSize="9" scale="74" orientation="portrait" horizontalDpi="4294967295" verticalDpi="4294967295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workbookViewId="0">
      <selection activeCell="S31" sqref="S31"/>
    </sheetView>
  </sheetViews>
  <sheetFormatPr defaultRowHeight="15"/>
  <cols>
    <col min="1" max="1" width="5.7109375" style="1" customWidth="1"/>
    <col min="2" max="2" width="18.140625" style="1" customWidth="1"/>
    <col min="3" max="9" width="5.28515625" style="1" customWidth="1"/>
    <col min="10" max="10" width="5.5703125" style="1" customWidth="1"/>
    <col min="11" max="12" width="5.28515625" style="1" customWidth="1"/>
    <col min="13" max="13" width="5.28515625" style="2" customWidth="1"/>
    <col min="14" max="14" width="9.42578125" style="2" customWidth="1"/>
    <col min="15" max="15" width="5.5703125" style="2" customWidth="1"/>
    <col min="16" max="16" width="11.28515625" style="2" customWidth="1"/>
    <col min="17" max="17" width="12.42578125" style="2" customWidth="1"/>
    <col min="18" max="18" width="13.5703125" style="2" customWidth="1"/>
    <col min="19" max="19" width="7.7109375" style="2" customWidth="1"/>
    <col min="20" max="20" width="5.7109375" style="2" customWidth="1"/>
    <col min="21" max="21" width="8.85546875" style="2" customWidth="1"/>
    <col min="22" max="22" width="9.140625" style="2" customWidth="1"/>
    <col min="23" max="23" width="1" style="2" customWidth="1"/>
    <col min="24" max="35" width="9.140625" style="2"/>
    <col min="36" max="36" width="14" style="2" customWidth="1"/>
    <col min="37" max="37" width="11.42578125" style="2" customWidth="1"/>
    <col min="38" max="261" width="9.140625" style="2"/>
    <col min="262" max="262" width="2.85546875" style="2" customWidth="1"/>
    <col min="263" max="263" width="15.140625" style="2" customWidth="1"/>
    <col min="264" max="275" width="2.85546875" style="2" customWidth="1"/>
    <col min="276" max="276" width="7.5703125" style="2" customWidth="1"/>
    <col min="277" max="277" width="10.28515625" style="2" customWidth="1"/>
    <col min="278" max="278" width="8.5703125" style="2" customWidth="1"/>
    <col min="279" max="279" width="1" style="2" customWidth="1"/>
    <col min="280" max="517" width="9.140625" style="2"/>
    <col min="518" max="518" width="2.85546875" style="2" customWidth="1"/>
    <col min="519" max="519" width="15.140625" style="2" customWidth="1"/>
    <col min="520" max="531" width="2.85546875" style="2" customWidth="1"/>
    <col min="532" max="532" width="7.5703125" style="2" customWidth="1"/>
    <col min="533" max="533" width="10.28515625" style="2" customWidth="1"/>
    <col min="534" max="534" width="8.5703125" style="2" customWidth="1"/>
    <col min="535" max="535" width="1" style="2" customWidth="1"/>
    <col min="536" max="773" width="9.140625" style="2"/>
    <col min="774" max="774" width="2.85546875" style="2" customWidth="1"/>
    <col min="775" max="775" width="15.140625" style="2" customWidth="1"/>
    <col min="776" max="787" width="2.85546875" style="2" customWidth="1"/>
    <col min="788" max="788" width="7.5703125" style="2" customWidth="1"/>
    <col min="789" max="789" width="10.28515625" style="2" customWidth="1"/>
    <col min="790" max="790" width="8.5703125" style="2" customWidth="1"/>
    <col min="791" max="791" width="1" style="2" customWidth="1"/>
    <col min="792" max="1029" width="9.140625" style="2"/>
    <col min="1030" max="1030" width="2.85546875" style="2" customWidth="1"/>
    <col min="1031" max="1031" width="15.140625" style="2" customWidth="1"/>
    <col min="1032" max="1043" width="2.85546875" style="2" customWidth="1"/>
    <col min="1044" max="1044" width="7.5703125" style="2" customWidth="1"/>
    <col min="1045" max="1045" width="10.28515625" style="2" customWidth="1"/>
    <col min="1046" max="1046" width="8.5703125" style="2" customWidth="1"/>
    <col min="1047" max="1047" width="1" style="2" customWidth="1"/>
    <col min="1048" max="1285" width="9.140625" style="2"/>
    <col min="1286" max="1286" width="2.85546875" style="2" customWidth="1"/>
    <col min="1287" max="1287" width="15.140625" style="2" customWidth="1"/>
    <col min="1288" max="1299" width="2.85546875" style="2" customWidth="1"/>
    <col min="1300" max="1300" width="7.5703125" style="2" customWidth="1"/>
    <col min="1301" max="1301" width="10.28515625" style="2" customWidth="1"/>
    <col min="1302" max="1302" width="8.5703125" style="2" customWidth="1"/>
    <col min="1303" max="1303" width="1" style="2" customWidth="1"/>
    <col min="1304" max="1541" width="9.140625" style="2"/>
    <col min="1542" max="1542" width="2.85546875" style="2" customWidth="1"/>
    <col min="1543" max="1543" width="15.140625" style="2" customWidth="1"/>
    <col min="1544" max="1555" width="2.85546875" style="2" customWidth="1"/>
    <col min="1556" max="1556" width="7.5703125" style="2" customWidth="1"/>
    <col min="1557" max="1557" width="10.28515625" style="2" customWidth="1"/>
    <col min="1558" max="1558" width="8.5703125" style="2" customWidth="1"/>
    <col min="1559" max="1559" width="1" style="2" customWidth="1"/>
    <col min="1560" max="1797" width="9.140625" style="2"/>
    <col min="1798" max="1798" width="2.85546875" style="2" customWidth="1"/>
    <col min="1799" max="1799" width="15.140625" style="2" customWidth="1"/>
    <col min="1800" max="1811" width="2.85546875" style="2" customWidth="1"/>
    <col min="1812" max="1812" width="7.5703125" style="2" customWidth="1"/>
    <col min="1813" max="1813" width="10.28515625" style="2" customWidth="1"/>
    <col min="1814" max="1814" width="8.5703125" style="2" customWidth="1"/>
    <col min="1815" max="1815" width="1" style="2" customWidth="1"/>
    <col min="1816" max="2053" width="9.140625" style="2"/>
    <col min="2054" max="2054" width="2.85546875" style="2" customWidth="1"/>
    <col min="2055" max="2055" width="15.140625" style="2" customWidth="1"/>
    <col min="2056" max="2067" width="2.85546875" style="2" customWidth="1"/>
    <col min="2068" max="2068" width="7.5703125" style="2" customWidth="1"/>
    <col min="2069" max="2069" width="10.28515625" style="2" customWidth="1"/>
    <col min="2070" max="2070" width="8.5703125" style="2" customWidth="1"/>
    <col min="2071" max="2071" width="1" style="2" customWidth="1"/>
    <col min="2072" max="2309" width="9.140625" style="2"/>
    <col min="2310" max="2310" width="2.85546875" style="2" customWidth="1"/>
    <col min="2311" max="2311" width="15.140625" style="2" customWidth="1"/>
    <col min="2312" max="2323" width="2.85546875" style="2" customWidth="1"/>
    <col min="2324" max="2324" width="7.5703125" style="2" customWidth="1"/>
    <col min="2325" max="2325" width="10.28515625" style="2" customWidth="1"/>
    <col min="2326" max="2326" width="8.5703125" style="2" customWidth="1"/>
    <col min="2327" max="2327" width="1" style="2" customWidth="1"/>
    <col min="2328" max="2565" width="9.140625" style="2"/>
    <col min="2566" max="2566" width="2.85546875" style="2" customWidth="1"/>
    <col min="2567" max="2567" width="15.140625" style="2" customWidth="1"/>
    <col min="2568" max="2579" width="2.85546875" style="2" customWidth="1"/>
    <col min="2580" max="2580" width="7.5703125" style="2" customWidth="1"/>
    <col min="2581" max="2581" width="10.28515625" style="2" customWidth="1"/>
    <col min="2582" max="2582" width="8.5703125" style="2" customWidth="1"/>
    <col min="2583" max="2583" width="1" style="2" customWidth="1"/>
    <col min="2584" max="2821" width="9.140625" style="2"/>
    <col min="2822" max="2822" width="2.85546875" style="2" customWidth="1"/>
    <col min="2823" max="2823" width="15.140625" style="2" customWidth="1"/>
    <col min="2824" max="2835" width="2.85546875" style="2" customWidth="1"/>
    <col min="2836" max="2836" width="7.5703125" style="2" customWidth="1"/>
    <col min="2837" max="2837" width="10.28515625" style="2" customWidth="1"/>
    <col min="2838" max="2838" width="8.5703125" style="2" customWidth="1"/>
    <col min="2839" max="2839" width="1" style="2" customWidth="1"/>
    <col min="2840" max="3077" width="9.140625" style="2"/>
    <col min="3078" max="3078" width="2.85546875" style="2" customWidth="1"/>
    <col min="3079" max="3079" width="15.140625" style="2" customWidth="1"/>
    <col min="3080" max="3091" width="2.85546875" style="2" customWidth="1"/>
    <col min="3092" max="3092" width="7.5703125" style="2" customWidth="1"/>
    <col min="3093" max="3093" width="10.28515625" style="2" customWidth="1"/>
    <col min="3094" max="3094" width="8.5703125" style="2" customWidth="1"/>
    <col min="3095" max="3095" width="1" style="2" customWidth="1"/>
    <col min="3096" max="3333" width="9.140625" style="2"/>
    <col min="3334" max="3334" width="2.85546875" style="2" customWidth="1"/>
    <col min="3335" max="3335" width="15.140625" style="2" customWidth="1"/>
    <col min="3336" max="3347" width="2.85546875" style="2" customWidth="1"/>
    <col min="3348" max="3348" width="7.5703125" style="2" customWidth="1"/>
    <col min="3349" max="3349" width="10.28515625" style="2" customWidth="1"/>
    <col min="3350" max="3350" width="8.5703125" style="2" customWidth="1"/>
    <col min="3351" max="3351" width="1" style="2" customWidth="1"/>
    <col min="3352" max="3589" width="9.140625" style="2"/>
    <col min="3590" max="3590" width="2.85546875" style="2" customWidth="1"/>
    <col min="3591" max="3591" width="15.140625" style="2" customWidth="1"/>
    <col min="3592" max="3603" width="2.85546875" style="2" customWidth="1"/>
    <col min="3604" max="3604" width="7.5703125" style="2" customWidth="1"/>
    <col min="3605" max="3605" width="10.28515625" style="2" customWidth="1"/>
    <col min="3606" max="3606" width="8.5703125" style="2" customWidth="1"/>
    <col min="3607" max="3607" width="1" style="2" customWidth="1"/>
    <col min="3608" max="3845" width="9.140625" style="2"/>
    <col min="3846" max="3846" width="2.85546875" style="2" customWidth="1"/>
    <col min="3847" max="3847" width="15.140625" style="2" customWidth="1"/>
    <col min="3848" max="3859" width="2.85546875" style="2" customWidth="1"/>
    <col min="3860" max="3860" width="7.5703125" style="2" customWidth="1"/>
    <col min="3861" max="3861" width="10.28515625" style="2" customWidth="1"/>
    <col min="3862" max="3862" width="8.5703125" style="2" customWidth="1"/>
    <col min="3863" max="3863" width="1" style="2" customWidth="1"/>
    <col min="3864" max="4101" width="9.140625" style="2"/>
    <col min="4102" max="4102" width="2.85546875" style="2" customWidth="1"/>
    <col min="4103" max="4103" width="15.140625" style="2" customWidth="1"/>
    <col min="4104" max="4115" width="2.85546875" style="2" customWidth="1"/>
    <col min="4116" max="4116" width="7.5703125" style="2" customWidth="1"/>
    <col min="4117" max="4117" width="10.28515625" style="2" customWidth="1"/>
    <col min="4118" max="4118" width="8.5703125" style="2" customWidth="1"/>
    <col min="4119" max="4119" width="1" style="2" customWidth="1"/>
    <col min="4120" max="4357" width="9.140625" style="2"/>
    <col min="4358" max="4358" width="2.85546875" style="2" customWidth="1"/>
    <col min="4359" max="4359" width="15.140625" style="2" customWidth="1"/>
    <col min="4360" max="4371" width="2.85546875" style="2" customWidth="1"/>
    <col min="4372" max="4372" width="7.5703125" style="2" customWidth="1"/>
    <col min="4373" max="4373" width="10.28515625" style="2" customWidth="1"/>
    <col min="4374" max="4374" width="8.5703125" style="2" customWidth="1"/>
    <col min="4375" max="4375" width="1" style="2" customWidth="1"/>
    <col min="4376" max="4613" width="9.140625" style="2"/>
    <col min="4614" max="4614" width="2.85546875" style="2" customWidth="1"/>
    <col min="4615" max="4615" width="15.140625" style="2" customWidth="1"/>
    <col min="4616" max="4627" width="2.85546875" style="2" customWidth="1"/>
    <col min="4628" max="4628" width="7.5703125" style="2" customWidth="1"/>
    <col min="4629" max="4629" width="10.28515625" style="2" customWidth="1"/>
    <col min="4630" max="4630" width="8.5703125" style="2" customWidth="1"/>
    <col min="4631" max="4631" width="1" style="2" customWidth="1"/>
    <col min="4632" max="4869" width="9.140625" style="2"/>
    <col min="4870" max="4870" width="2.85546875" style="2" customWidth="1"/>
    <col min="4871" max="4871" width="15.140625" style="2" customWidth="1"/>
    <col min="4872" max="4883" width="2.85546875" style="2" customWidth="1"/>
    <col min="4884" max="4884" width="7.5703125" style="2" customWidth="1"/>
    <col min="4885" max="4885" width="10.28515625" style="2" customWidth="1"/>
    <col min="4886" max="4886" width="8.5703125" style="2" customWidth="1"/>
    <col min="4887" max="4887" width="1" style="2" customWidth="1"/>
    <col min="4888" max="5125" width="9.140625" style="2"/>
    <col min="5126" max="5126" width="2.85546875" style="2" customWidth="1"/>
    <col min="5127" max="5127" width="15.140625" style="2" customWidth="1"/>
    <col min="5128" max="5139" width="2.85546875" style="2" customWidth="1"/>
    <col min="5140" max="5140" width="7.5703125" style="2" customWidth="1"/>
    <col min="5141" max="5141" width="10.28515625" style="2" customWidth="1"/>
    <col min="5142" max="5142" width="8.5703125" style="2" customWidth="1"/>
    <col min="5143" max="5143" width="1" style="2" customWidth="1"/>
    <col min="5144" max="5381" width="9.140625" style="2"/>
    <col min="5382" max="5382" width="2.85546875" style="2" customWidth="1"/>
    <col min="5383" max="5383" width="15.140625" style="2" customWidth="1"/>
    <col min="5384" max="5395" width="2.85546875" style="2" customWidth="1"/>
    <col min="5396" max="5396" width="7.5703125" style="2" customWidth="1"/>
    <col min="5397" max="5397" width="10.28515625" style="2" customWidth="1"/>
    <col min="5398" max="5398" width="8.5703125" style="2" customWidth="1"/>
    <col min="5399" max="5399" width="1" style="2" customWidth="1"/>
    <col min="5400" max="5637" width="9.140625" style="2"/>
    <col min="5638" max="5638" width="2.85546875" style="2" customWidth="1"/>
    <col min="5639" max="5639" width="15.140625" style="2" customWidth="1"/>
    <col min="5640" max="5651" width="2.85546875" style="2" customWidth="1"/>
    <col min="5652" max="5652" width="7.5703125" style="2" customWidth="1"/>
    <col min="5653" max="5653" width="10.28515625" style="2" customWidth="1"/>
    <col min="5654" max="5654" width="8.5703125" style="2" customWidth="1"/>
    <col min="5655" max="5655" width="1" style="2" customWidth="1"/>
    <col min="5656" max="5893" width="9.140625" style="2"/>
    <col min="5894" max="5894" width="2.85546875" style="2" customWidth="1"/>
    <col min="5895" max="5895" width="15.140625" style="2" customWidth="1"/>
    <col min="5896" max="5907" width="2.85546875" style="2" customWidth="1"/>
    <col min="5908" max="5908" width="7.5703125" style="2" customWidth="1"/>
    <col min="5909" max="5909" width="10.28515625" style="2" customWidth="1"/>
    <col min="5910" max="5910" width="8.5703125" style="2" customWidth="1"/>
    <col min="5911" max="5911" width="1" style="2" customWidth="1"/>
    <col min="5912" max="6149" width="9.140625" style="2"/>
    <col min="6150" max="6150" width="2.85546875" style="2" customWidth="1"/>
    <col min="6151" max="6151" width="15.140625" style="2" customWidth="1"/>
    <col min="6152" max="6163" width="2.85546875" style="2" customWidth="1"/>
    <col min="6164" max="6164" width="7.5703125" style="2" customWidth="1"/>
    <col min="6165" max="6165" width="10.28515625" style="2" customWidth="1"/>
    <col min="6166" max="6166" width="8.5703125" style="2" customWidth="1"/>
    <col min="6167" max="6167" width="1" style="2" customWidth="1"/>
    <col min="6168" max="6405" width="9.140625" style="2"/>
    <col min="6406" max="6406" width="2.85546875" style="2" customWidth="1"/>
    <col min="6407" max="6407" width="15.140625" style="2" customWidth="1"/>
    <col min="6408" max="6419" width="2.85546875" style="2" customWidth="1"/>
    <col min="6420" max="6420" width="7.5703125" style="2" customWidth="1"/>
    <col min="6421" max="6421" width="10.28515625" style="2" customWidth="1"/>
    <col min="6422" max="6422" width="8.5703125" style="2" customWidth="1"/>
    <col min="6423" max="6423" width="1" style="2" customWidth="1"/>
    <col min="6424" max="6661" width="9.140625" style="2"/>
    <col min="6662" max="6662" width="2.85546875" style="2" customWidth="1"/>
    <col min="6663" max="6663" width="15.140625" style="2" customWidth="1"/>
    <col min="6664" max="6675" width="2.85546875" style="2" customWidth="1"/>
    <col min="6676" max="6676" width="7.5703125" style="2" customWidth="1"/>
    <col min="6677" max="6677" width="10.28515625" style="2" customWidth="1"/>
    <col min="6678" max="6678" width="8.5703125" style="2" customWidth="1"/>
    <col min="6679" max="6679" width="1" style="2" customWidth="1"/>
    <col min="6680" max="6917" width="9.140625" style="2"/>
    <col min="6918" max="6918" width="2.85546875" style="2" customWidth="1"/>
    <col min="6919" max="6919" width="15.140625" style="2" customWidth="1"/>
    <col min="6920" max="6931" width="2.85546875" style="2" customWidth="1"/>
    <col min="6932" max="6932" width="7.5703125" style="2" customWidth="1"/>
    <col min="6933" max="6933" width="10.28515625" style="2" customWidth="1"/>
    <col min="6934" max="6934" width="8.5703125" style="2" customWidth="1"/>
    <col min="6935" max="6935" width="1" style="2" customWidth="1"/>
    <col min="6936" max="7173" width="9.140625" style="2"/>
    <col min="7174" max="7174" width="2.85546875" style="2" customWidth="1"/>
    <col min="7175" max="7175" width="15.140625" style="2" customWidth="1"/>
    <col min="7176" max="7187" width="2.85546875" style="2" customWidth="1"/>
    <col min="7188" max="7188" width="7.5703125" style="2" customWidth="1"/>
    <col min="7189" max="7189" width="10.28515625" style="2" customWidth="1"/>
    <col min="7190" max="7190" width="8.5703125" style="2" customWidth="1"/>
    <col min="7191" max="7191" width="1" style="2" customWidth="1"/>
    <col min="7192" max="7429" width="9.140625" style="2"/>
    <col min="7430" max="7430" width="2.85546875" style="2" customWidth="1"/>
    <col min="7431" max="7431" width="15.140625" style="2" customWidth="1"/>
    <col min="7432" max="7443" width="2.85546875" style="2" customWidth="1"/>
    <col min="7444" max="7444" width="7.5703125" style="2" customWidth="1"/>
    <col min="7445" max="7445" width="10.28515625" style="2" customWidth="1"/>
    <col min="7446" max="7446" width="8.5703125" style="2" customWidth="1"/>
    <col min="7447" max="7447" width="1" style="2" customWidth="1"/>
    <col min="7448" max="7685" width="9.140625" style="2"/>
    <col min="7686" max="7686" width="2.85546875" style="2" customWidth="1"/>
    <col min="7687" max="7687" width="15.140625" style="2" customWidth="1"/>
    <col min="7688" max="7699" width="2.85546875" style="2" customWidth="1"/>
    <col min="7700" max="7700" width="7.5703125" style="2" customWidth="1"/>
    <col min="7701" max="7701" width="10.28515625" style="2" customWidth="1"/>
    <col min="7702" max="7702" width="8.5703125" style="2" customWidth="1"/>
    <col min="7703" max="7703" width="1" style="2" customWidth="1"/>
    <col min="7704" max="7941" width="9.140625" style="2"/>
    <col min="7942" max="7942" width="2.85546875" style="2" customWidth="1"/>
    <col min="7943" max="7943" width="15.140625" style="2" customWidth="1"/>
    <col min="7944" max="7955" width="2.85546875" style="2" customWidth="1"/>
    <col min="7956" max="7956" width="7.5703125" style="2" customWidth="1"/>
    <col min="7957" max="7957" width="10.28515625" style="2" customWidth="1"/>
    <col min="7958" max="7958" width="8.5703125" style="2" customWidth="1"/>
    <col min="7959" max="7959" width="1" style="2" customWidth="1"/>
    <col min="7960" max="8197" width="9.140625" style="2"/>
    <col min="8198" max="8198" width="2.85546875" style="2" customWidth="1"/>
    <col min="8199" max="8199" width="15.140625" style="2" customWidth="1"/>
    <col min="8200" max="8211" width="2.85546875" style="2" customWidth="1"/>
    <col min="8212" max="8212" width="7.5703125" style="2" customWidth="1"/>
    <col min="8213" max="8213" width="10.28515625" style="2" customWidth="1"/>
    <col min="8214" max="8214" width="8.5703125" style="2" customWidth="1"/>
    <col min="8215" max="8215" width="1" style="2" customWidth="1"/>
    <col min="8216" max="8453" width="9.140625" style="2"/>
    <col min="8454" max="8454" width="2.85546875" style="2" customWidth="1"/>
    <col min="8455" max="8455" width="15.140625" style="2" customWidth="1"/>
    <col min="8456" max="8467" width="2.85546875" style="2" customWidth="1"/>
    <col min="8468" max="8468" width="7.5703125" style="2" customWidth="1"/>
    <col min="8469" max="8469" width="10.28515625" style="2" customWidth="1"/>
    <col min="8470" max="8470" width="8.5703125" style="2" customWidth="1"/>
    <col min="8471" max="8471" width="1" style="2" customWidth="1"/>
    <col min="8472" max="8709" width="9.140625" style="2"/>
    <col min="8710" max="8710" width="2.85546875" style="2" customWidth="1"/>
    <col min="8711" max="8711" width="15.140625" style="2" customWidth="1"/>
    <col min="8712" max="8723" width="2.85546875" style="2" customWidth="1"/>
    <col min="8724" max="8724" width="7.5703125" style="2" customWidth="1"/>
    <col min="8725" max="8725" width="10.28515625" style="2" customWidth="1"/>
    <col min="8726" max="8726" width="8.5703125" style="2" customWidth="1"/>
    <col min="8727" max="8727" width="1" style="2" customWidth="1"/>
    <col min="8728" max="8965" width="9.140625" style="2"/>
    <col min="8966" max="8966" width="2.85546875" style="2" customWidth="1"/>
    <col min="8967" max="8967" width="15.140625" style="2" customWidth="1"/>
    <col min="8968" max="8979" width="2.85546875" style="2" customWidth="1"/>
    <col min="8980" max="8980" width="7.5703125" style="2" customWidth="1"/>
    <col min="8981" max="8981" width="10.28515625" style="2" customWidth="1"/>
    <col min="8982" max="8982" width="8.5703125" style="2" customWidth="1"/>
    <col min="8983" max="8983" width="1" style="2" customWidth="1"/>
    <col min="8984" max="9221" width="9.140625" style="2"/>
    <col min="9222" max="9222" width="2.85546875" style="2" customWidth="1"/>
    <col min="9223" max="9223" width="15.140625" style="2" customWidth="1"/>
    <col min="9224" max="9235" width="2.85546875" style="2" customWidth="1"/>
    <col min="9236" max="9236" width="7.5703125" style="2" customWidth="1"/>
    <col min="9237" max="9237" width="10.28515625" style="2" customWidth="1"/>
    <col min="9238" max="9238" width="8.5703125" style="2" customWidth="1"/>
    <col min="9239" max="9239" width="1" style="2" customWidth="1"/>
    <col min="9240" max="9477" width="9.140625" style="2"/>
    <col min="9478" max="9478" width="2.85546875" style="2" customWidth="1"/>
    <col min="9479" max="9479" width="15.140625" style="2" customWidth="1"/>
    <col min="9480" max="9491" width="2.85546875" style="2" customWidth="1"/>
    <col min="9492" max="9492" width="7.5703125" style="2" customWidth="1"/>
    <col min="9493" max="9493" width="10.28515625" style="2" customWidth="1"/>
    <col min="9494" max="9494" width="8.5703125" style="2" customWidth="1"/>
    <col min="9495" max="9495" width="1" style="2" customWidth="1"/>
    <col min="9496" max="9733" width="9.140625" style="2"/>
    <col min="9734" max="9734" width="2.85546875" style="2" customWidth="1"/>
    <col min="9735" max="9735" width="15.140625" style="2" customWidth="1"/>
    <col min="9736" max="9747" width="2.85546875" style="2" customWidth="1"/>
    <col min="9748" max="9748" width="7.5703125" style="2" customWidth="1"/>
    <col min="9749" max="9749" width="10.28515625" style="2" customWidth="1"/>
    <col min="9750" max="9750" width="8.5703125" style="2" customWidth="1"/>
    <col min="9751" max="9751" width="1" style="2" customWidth="1"/>
    <col min="9752" max="9989" width="9.140625" style="2"/>
    <col min="9990" max="9990" width="2.85546875" style="2" customWidth="1"/>
    <col min="9991" max="9991" width="15.140625" style="2" customWidth="1"/>
    <col min="9992" max="10003" width="2.85546875" style="2" customWidth="1"/>
    <col min="10004" max="10004" width="7.5703125" style="2" customWidth="1"/>
    <col min="10005" max="10005" width="10.28515625" style="2" customWidth="1"/>
    <col min="10006" max="10006" width="8.5703125" style="2" customWidth="1"/>
    <col min="10007" max="10007" width="1" style="2" customWidth="1"/>
    <col min="10008" max="10245" width="9.140625" style="2"/>
    <col min="10246" max="10246" width="2.85546875" style="2" customWidth="1"/>
    <col min="10247" max="10247" width="15.140625" style="2" customWidth="1"/>
    <col min="10248" max="10259" width="2.85546875" style="2" customWidth="1"/>
    <col min="10260" max="10260" width="7.5703125" style="2" customWidth="1"/>
    <col min="10261" max="10261" width="10.28515625" style="2" customWidth="1"/>
    <col min="10262" max="10262" width="8.5703125" style="2" customWidth="1"/>
    <col min="10263" max="10263" width="1" style="2" customWidth="1"/>
    <col min="10264" max="10501" width="9.140625" style="2"/>
    <col min="10502" max="10502" width="2.85546875" style="2" customWidth="1"/>
    <col min="10503" max="10503" width="15.140625" style="2" customWidth="1"/>
    <col min="10504" max="10515" width="2.85546875" style="2" customWidth="1"/>
    <col min="10516" max="10516" width="7.5703125" style="2" customWidth="1"/>
    <col min="10517" max="10517" width="10.28515625" style="2" customWidth="1"/>
    <col min="10518" max="10518" width="8.5703125" style="2" customWidth="1"/>
    <col min="10519" max="10519" width="1" style="2" customWidth="1"/>
    <col min="10520" max="10757" width="9.140625" style="2"/>
    <col min="10758" max="10758" width="2.85546875" style="2" customWidth="1"/>
    <col min="10759" max="10759" width="15.140625" style="2" customWidth="1"/>
    <col min="10760" max="10771" width="2.85546875" style="2" customWidth="1"/>
    <col min="10772" max="10772" width="7.5703125" style="2" customWidth="1"/>
    <col min="10773" max="10773" width="10.28515625" style="2" customWidth="1"/>
    <col min="10774" max="10774" width="8.5703125" style="2" customWidth="1"/>
    <col min="10775" max="10775" width="1" style="2" customWidth="1"/>
    <col min="10776" max="11013" width="9.140625" style="2"/>
    <col min="11014" max="11014" width="2.85546875" style="2" customWidth="1"/>
    <col min="11015" max="11015" width="15.140625" style="2" customWidth="1"/>
    <col min="11016" max="11027" width="2.85546875" style="2" customWidth="1"/>
    <col min="11028" max="11028" width="7.5703125" style="2" customWidth="1"/>
    <col min="11029" max="11029" width="10.28515625" style="2" customWidth="1"/>
    <col min="11030" max="11030" width="8.5703125" style="2" customWidth="1"/>
    <col min="11031" max="11031" width="1" style="2" customWidth="1"/>
    <col min="11032" max="11269" width="9.140625" style="2"/>
    <col min="11270" max="11270" width="2.85546875" style="2" customWidth="1"/>
    <col min="11271" max="11271" width="15.140625" style="2" customWidth="1"/>
    <col min="11272" max="11283" width="2.85546875" style="2" customWidth="1"/>
    <col min="11284" max="11284" width="7.5703125" style="2" customWidth="1"/>
    <col min="11285" max="11285" width="10.28515625" style="2" customWidth="1"/>
    <col min="11286" max="11286" width="8.5703125" style="2" customWidth="1"/>
    <col min="11287" max="11287" width="1" style="2" customWidth="1"/>
    <col min="11288" max="11525" width="9.140625" style="2"/>
    <col min="11526" max="11526" width="2.85546875" style="2" customWidth="1"/>
    <col min="11527" max="11527" width="15.140625" style="2" customWidth="1"/>
    <col min="11528" max="11539" width="2.85546875" style="2" customWidth="1"/>
    <col min="11540" max="11540" width="7.5703125" style="2" customWidth="1"/>
    <col min="11541" max="11541" width="10.28515625" style="2" customWidth="1"/>
    <col min="11542" max="11542" width="8.5703125" style="2" customWidth="1"/>
    <col min="11543" max="11543" width="1" style="2" customWidth="1"/>
    <col min="11544" max="11781" width="9.140625" style="2"/>
    <col min="11782" max="11782" width="2.85546875" style="2" customWidth="1"/>
    <col min="11783" max="11783" width="15.140625" style="2" customWidth="1"/>
    <col min="11784" max="11795" width="2.85546875" style="2" customWidth="1"/>
    <col min="11796" max="11796" width="7.5703125" style="2" customWidth="1"/>
    <col min="11797" max="11797" width="10.28515625" style="2" customWidth="1"/>
    <col min="11798" max="11798" width="8.5703125" style="2" customWidth="1"/>
    <col min="11799" max="11799" width="1" style="2" customWidth="1"/>
    <col min="11800" max="12037" width="9.140625" style="2"/>
    <col min="12038" max="12038" width="2.85546875" style="2" customWidth="1"/>
    <col min="12039" max="12039" width="15.140625" style="2" customWidth="1"/>
    <col min="12040" max="12051" width="2.85546875" style="2" customWidth="1"/>
    <col min="12052" max="12052" width="7.5703125" style="2" customWidth="1"/>
    <col min="12053" max="12053" width="10.28515625" style="2" customWidth="1"/>
    <col min="12054" max="12054" width="8.5703125" style="2" customWidth="1"/>
    <col min="12055" max="12055" width="1" style="2" customWidth="1"/>
    <col min="12056" max="12293" width="9.140625" style="2"/>
    <col min="12294" max="12294" width="2.85546875" style="2" customWidth="1"/>
    <col min="12295" max="12295" width="15.140625" style="2" customWidth="1"/>
    <col min="12296" max="12307" width="2.85546875" style="2" customWidth="1"/>
    <col min="12308" max="12308" width="7.5703125" style="2" customWidth="1"/>
    <col min="12309" max="12309" width="10.28515625" style="2" customWidth="1"/>
    <col min="12310" max="12310" width="8.5703125" style="2" customWidth="1"/>
    <col min="12311" max="12311" width="1" style="2" customWidth="1"/>
    <col min="12312" max="12549" width="9.140625" style="2"/>
    <col min="12550" max="12550" width="2.85546875" style="2" customWidth="1"/>
    <col min="12551" max="12551" width="15.140625" style="2" customWidth="1"/>
    <col min="12552" max="12563" width="2.85546875" style="2" customWidth="1"/>
    <col min="12564" max="12564" width="7.5703125" style="2" customWidth="1"/>
    <col min="12565" max="12565" width="10.28515625" style="2" customWidth="1"/>
    <col min="12566" max="12566" width="8.5703125" style="2" customWidth="1"/>
    <col min="12567" max="12567" width="1" style="2" customWidth="1"/>
    <col min="12568" max="12805" width="9.140625" style="2"/>
    <col min="12806" max="12806" width="2.85546875" style="2" customWidth="1"/>
    <col min="12807" max="12807" width="15.140625" style="2" customWidth="1"/>
    <col min="12808" max="12819" width="2.85546875" style="2" customWidth="1"/>
    <col min="12820" max="12820" width="7.5703125" style="2" customWidth="1"/>
    <col min="12821" max="12821" width="10.28515625" style="2" customWidth="1"/>
    <col min="12822" max="12822" width="8.5703125" style="2" customWidth="1"/>
    <col min="12823" max="12823" width="1" style="2" customWidth="1"/>
    <col min="12824" max="13061" width="9.140625" style="2"/>
    <col min="13062" max="13062" width="2.85546875" style="2" customWidth="1"/>
    <col min="13063" max="13063" width="15.140625" style="2" customWidth="1"/>
    <col min="13064" max="13075" width="2.85546875" style="2" customWidth="1"/>
    <col min="13076" max="13076" width="7.5703125" style="2" customWidth="1"/>
    <col min="13077" max="13077" width="10.28515625" style="2" customWidth="1"/>
    <col min="13078" max="13078" width="8.5703125" style="2" customWidth="1"/>
    <col min="13079" max="13079" width="1" style="2" customWidth="1"/>
    <col min="13080" max="13317" width="9.140625" style="2"/>
    <col min="13318" max="13318" width="2.85546875" style="2" customWidth="1"/>
    <col min="13319" max="13319" width="15.140625" style="2" customWidth="1"/>
    <col min="13320" max="13331" width="2.85546875" style="2" customWidth="1"/>
    <col min="13332" max="13332" width="7.5703125" style="2" customWidth="1"/>
    <col min="13333" max="13333" width="10.28515625" style="2" customWidth="1"/>
    <col min="13334" max="13334" width="8.5703125" style="2" customWidth="1"/>
    <col min="13335" max="13335" width="1" style="2" customWidth="1"/>
    <col min="13336" max="13573" width="9.140625" style="2"/>
    <col min="13574" max="13574" width="2.85546875" style="2" customWidth="1"/>
    <col min="13575" max="13575" width="15.140625" style="2" customWidth="1"/>
    <col min="13576" max="13587" width="2.85546875" style="2" customWidth="1"/>
    <col min="13588" max="13588" width="7.5703125" style="2" customWidth="1"/>
    <col min="13589" max="13589" width="10.28515625" style="2" customWidth="1"/>
    <col min="13590" max="13590" width="8.5703125" style="2" customWidth="1"/>
    <col min="13591" max="13591" width="1" style="2" customWidth="1"/>
    <col min="13592" max="13829" width="9.140625" style="2"/>
    <col min="13830" max="13830" width="2.85546875" style="2" customWidth="1"/>
    <col min="13831" max="13831" width="15.140625" style="2" customWidth="1"/>
    <col min="13832" max="13843" width="2.85546875" style="2" customWidth="1"/>
    <col min="13844" max="13844" width="7.5703125" style="2" customWidth="1"/>
    <col min="13845" max="13845" width="10.28515625" style="2" customWidth="1"/>
    <col min="13846" max="13846" width="8.5703125" style="2" customWidth="1"/>
    <col min="13847" max="13847" width="1" style="2" customWidth="1"/>
    <col min="13848" max="14085" width="9.140625" style="2"/>
    <col min="14086" max="14086" width="2.85546875" style="2" customWidth="1"/>
    <col min="14087" max="14087" width="15.140625" style="2" customWidth="1"/>
    <col min="14088" max="14099" width="2.85546875" style="2" customWidth="1"/>
    <col min="14100" max="14100" width="7.5703125" style="2" customWidth="1"/>
    <col min="14101" max="14101" width="10.28515625" style="2" customWidth="1"/>
    <col min="14102" max="14102" width="8.5703125" style="2" customWidth="1"/>
    <col min="14103" max="14103" width="1" style="2" customWidth="1"/>
    <col min="14104" max="14341" width="9.140625" style="2"/>
    <col min="14342" max="14342" width="2.85546875" style="2" customWidth="1"/>
    <col min="14343" max="14343" width="15.140625" style="2" customWidth="1"/>
    <col min="14344" max="14355" width="2.85546875" style="2" customWidth="1"/>
    <col min="14356" max="14356" width="7.5703125" style="2" customWidth="1"/>
    <col min="14357" max="14357" width="10.28515625" style="2" customWidth="1"/>
    <col min="14358" max="14358" width="8.5703125" style="2" customWidth="1"/>
    <col min="14359" max="14359" width="1" style="2" customWidth="1"/>
    <col min="14360" max="14597" width="9.140625" style="2"/>
    <col min="14598" max="14598" width="2.85546875" style="2" customWidth="1"/>
    <col min="14599" max="14599" width="15.140625" style="2" customWidth="1"/>
    <col min="14600" max="14611" width="2.85546875" style="2" customWidth="1"/>
    <col min="14612" max="14612" width="7.5703125" style="2" customWidth="1"/>
    <col min="14613" max="14613" width="10.28515625" style="2" customWidth="1"/>
    <col min="14614" max="14614" width="8.5703125" style="2" customWidth="1"/>
    <col min="14615" max="14615" width="1" style="2" customWidth="1"/>
    <col min="14616" max="14853" width="9.140625" style="2"/>
    <col min="14854" max="14854" width="2.85546875" style="2" customWidth="1"/>
    <col min="14855" max="14855" width="15.140625" style="2" customWidth="1"/>
    <col min="14856" max="14867" width="2.85546875" style="2" customWidth="1"/>
    <col min="14868" max="14868" width="7.5703125" style="2" customWidth="1"/>
    <col min="14869" max="14869" width="10.28515625" style="2" customWidth="1"/>
    <col min="14870" max="14870" width="8.5703125" style="2" customWidth="1"/>
    <col min="14871" max="14871" width="1" style="2" customWidth="1"/>
    <col min="14872" max="15109" width="9.140625" style="2"/>
    <col min="15110" max="15110" width="2.85546875" style="2" customWidth="1"/>
    <col min="15111" max="15111" width="15.140625" style="2" customWidth="1"/>
    <col min="15112" max="15123" width="2.85546875" style="2" customWidth="1"/>
    <col min="15124" max="15124" width="7.5703125" style="2" customWidth="1"/>
    <col min="15125" max="15125" width="10.28515625" style="2" customWidth="1"/>
    <col min="15126" max="15126" width="8.5703125" style="2" customWidth="1"/>
    <col min="15127" max="15127" width="1" style="2" customWidth="1"/>
    <col min="15128" max="15365" width="9.140625" style="2"/>
    <col min="15366" max="15366" width="2.85546875" style="2" customWidth="1"/>
    <col min="15367" max="15367" width="15.140625" style="2" customWidth="1"/>
    <col min="15368" max="15379" width="2.85546875" style="2" customWidth="1"/>
    <col min="15380" max="15380" width="7.5703125" style="2" customWidth="1"/>
    <col min="15381" max="15381" width="10.28515625" style="2" customWidth="1"/>
    <col min="15382" max="15382" width="8.5703125" style="2" customWidth="1"/>
    <col min="15383" max="15383" width="1" style="2" customWidth="1"/>
    <col min="15384" max="15621" width="9.140625" style="2"/>
    <col min="15622" max="15622" width="2.85546875" style="2" customWidth="1"/>
    <col min="15623" max="15623" width="15.140625" style="2" customWidth="1"/>
    <col min="15624" max="15635" width="2.85546875" style="2" customWidth="1"/>
    <col min="15636" max="15636" width="7.5703125" style="2" customWidth="1"/>
    <col min="15637" max="15637" width="10.28515625" style="2" customWidth="1"/>
    <col min="15638" max="15638" width="8.5703125" style="2" customWidth="1"/>
    <col min="15639" max="15639" width="1" style="2" customWidth="1"/>
    <col min="15640" max="15877" width="9.140625" style="2"/>
    <col min="15878" max="15878" width="2.85546875" style="2" customWidth="1"/>
    <col min="15879" max="15879" width="15.140625" style="2" customWidth="1"/>
    <col min="15880" max="15891" width="2.85546875" style="2" customWidth="1"/>
    <col min="15892" max="15892" width="7.5703125" style="2" customWidth="1"/>
    <col min="15893" max="15893" width="10.28515625" style="2" customWidth="1"/>
    <col min="15894" max="15894" width="8.5703125" style="2" customWidth="1"/>
    <col min="15895" max="15895" width="1" style="2" customWidth="1"/>
    <col min="15896" max="16133" width="9.140625" style="2"/>
    <col min="16134" max="16134" width="2.85546875" style="2" customWidth="1"/>
    <col min="16135" max="16135" width="15.140625" style="2" customWidth="1"/>
    <col min="16136" max="16147" width="2.85546875" style="2" customWidth="1"/>
    <col min="16148" max="16148" width="7.5703125" style="2" customWidth="1"/>
    <col min="16149" max="16149" width="10.28515625" style="2" customWidth="1"/>
    <col min="16150" max="16150" width="8.5703125" style="2" customWidth="1"/>
    <col min="16151" max="16151" width="1" style="2" customWidth="1"/>
    <col min="16152" max="16384" width="9.140625" style="2"/>
  </cols>
  <sheetData>
    <row r="1" spans="1:22" s="212" customFormat="1" ht="20.25">
      <c r="A1" s="204" t="s">
        <v>113</v>
      </c>
      <c r="B1" s="205"/>
      <c r="C1" s="206"/>
      <c r="D1" s="206"/>
      <c r="E1" s="206"/>
      <c r="F1" s="206"/>
      <c r="G1" s="207"/>
      <c r="H1" s="206"/>
      <c r="I1" s="206"/>
      <c r="J1" s="206"/>
      <c r="K1" s="208"/>
      <c r="L1" s="208"/>
      <c r="M1" s="208"/>
      <c r="N1" s="208"/>
      <c r="O1" s="208"/>
      <c r="P1" s="210" t="s">
        <v>129</v>
      </c>
      <c r="Q1" s="213"/>
    </row>
    <row r="2" spans="1:22" ht="15.75">
      <c r="A2" s="235"/>
      <c r="B2" s="235"/>
      <c r="C2" s="235"/>
      <c r="D2" s="235"/>
      <c r="E2" s="235"/>
      <c r="F2" s="235"/>
      <c r="G2" s="236"/>
      <c r="H2" s="237"/>
      <c r="I2" s="235"/>
      <c r="J2" s="237"/>
      <c r="K2" s="237"/>
      <c r="L2" s="237"/>
      <c r="M2" s="208"/>
      <c r="N2" s="208"/>
      <c r="O2" s="208"/>
      <c r="P2" s="238" t="s">
        <v>104</v>
      </c>
      <c r="Q2" s="213"/>
      <c r="R2" s="212"/>
      <c r="S2" s="212"/>
      <c r="T2" s="212"/>
      <c r="U2" s="212"/>
      <c r="V2" s="212"/>
    </row>
    <row r="3" spans="1:22">
      <c r="M3" s="1"/>
      <c r="N3" s="1"/>
      <c r="O3" s="1"/>
      <c r="P3" s="1"/>
      <c r="Q3" s="213"/>
      <c r="R3" s="212"/>
      <c r="S3" s="212"/>
      <c r="T3" s="212"/>
      <c r="U3" s="212"/>
      <c r="V3" s="212"/>
    </row>
    <row r="4" spans="1:22" ht="15.75">
      <c r="A4" s="6">
        <f>VLOOKUP(1,'GrTilm Is2016'!$A$3:$CV$348,15,FALSE)</f>
        <v>0</v>
      </c>
      <c r="B4" s="39"/>
      <c r="C4" s="39"/>
      <c r="D4" s="39"/>
      <c r="E4" s="39"/>
      <c r="F4" s="39"/>
      <c r="G4" s="39"/>
      <c r="H4" s="39"/>
      <c r="I4" s="39"/>
      <c r="J4" s="244" t="s">
        <v>121</v>
      </c>
      <c r="K4" s="243"/>
      <c r="L4" s="243"/>
      <c r="M4" s="242"/>
      <c r="N4" s="241" t="s">
        <v>122</v>
      </c>
      <c r="O4" s="189" t="s">
        <v>114</v>
      </c>
      <c r="P4" s="247" t="s">
        <v>92</v>
      </c>
      <c r="Q4" s="213"/>
      <c r="R4" s="212"/>
      <c r="S4" s="212"/>
      <c r="T4" s="212"/>
      <c r="U4" s="212"/>
      <c r="V4" s="212"/>
    </row>
    <row r="5" spans="1:22" ht="15.75">
      <c r="A5" s="6">
        <f>VLOOKUP(1,'GrTilm Is2016'!$A$3:$CV$348,16,FALSE)</f>
        <v>0</v>
      </c>
      <c r="B5" s="2"/>
      <c r="C5" s="2"/>
      <c r="D5" s="2"/>
      <c r="E5" s="2"/>
      <c r="F5" s="2"/>
      <c r="G5" s="2"/>
      <c r="H5" s="2"/>
      <c r="I5" s="2"/>
      <c r="J5" s="174" t="s">
        <v>126</v>
      </c>
      <c r="K5" s="191"/>
      <c r="L5" s="191"/>
      <c r="M5" s="191"/>
      <c r="N5" s="239">
        <v>23000</v>
      </c>
      <c r="O5" s="175">
        <f>'GrTilm Is2016'!B51</f>
        <v>1</v>
      </c>
      <c r="P5" s="246">
        <f t="shared" ref="P5:P12" si="0">O5*N5</f>
        <v>23000</v>
      </c>
      <c r="Q5" s="213"/>
      <c r="R5" s="212"/>
      <c r="S5" s="212"/>
      <c r="T5" s="212"/>
      <c r="U5" s="212"/>
    </row>
    <row r="6" spans="1:22" ht="15.75">
      <c r="A6" s="6">
        <f>VLOOKUP(1,'GrTilm Is2016'!$A$3:$CV$348,14,FALSE)</f>
        <v>0</v>
      </c>
      <c r="B6" s="2"/>
      <c r="C6" s="2"/>
      <c r="D6" s="2"/>
      <c r="E6" s="2"/>
      <c r="F6" s="2"/>
      <c r="G6" s="2"/>
      <c r="H6" s="2"/>
      <c r="I6" s="2"/>
      <c r="J6" s="174" t="s">
        <v>125</v>
      </c>
      <c r="K6" s="191"/>
      <c r="L6" s="191"/>
      <c r="M6" s="191"/>
      <c r="N6" s="239">
        <v>4000</v>
      </c>
      <c r="O6" s="175">
        <f>'GrTilm Is2016'!B51</f>
        <v>1</v>
      </c>
      <c r="P6" s="246">
        <f t="shared" si="0"/>
        <v>4000</v>
      </c>
      <c r="Q6" s="213"/>
      <c r="R6" s="212"/>
      <c r="S6" s="212"/>
      <c r="T6" s="212"/>
      <c r="U6" s="212"/>
    </row>
    <row r="7" spans="1:22">
      <c r="A7" s="2"/>
      <c r="B7" s="2"/>
      <c r="C7" s="2"/>
      <c r="D7" s="2"/>
      <c r="E7" s="2"/>
      <c r="F7" s="2"/>
      <c r="G7" s="2"/>
      <c r="H7" s="2"/>
      <c r="I7" s="2"/>
      <c r="J7" s="174" t="s">
        <v>81</v>
      </c>
      <c r="K7" s="191"/>
      <c r="L7" s="191"/>
      <c r="M7" s="191"/>
      <c r="N7" s="239">
        <v>2000</v>
      </c>
      <c r="O7" s="190">
        <f>'GrTilm Is2016'!AK51</f>
        <v>11</v>
      </c>
      <c r="P7" s="246">
        <f t="shared" si="0"/>
        <v>22000</v>
      </c>
      <c r="Q7" s="213"/>
      <c r="R7" s="212"/>
      <c r="S7" s="212"/>
      <c r="T7" s="212"/>
      <c r="U7" s="212"/>
    </row>
    <row r="8" spans="1:22">
      <c r="A8" s="2"/>
      <c r="B8" s="2"/>
      <c r="C8" s="2"/>
      <c r="D8" s="2"/>
      <c r="E8" s="2"/>
      <c r="F8" s="2"/>
      <c r="G8" s="2"/>
      <c r="H8" s="2"/>
      <c r="I8" s="2"/>
      <c r="J8" s="174" t="s">
        <v>124</v>
      </c>
      <c r="K8" s="191"/>
      <c r="L8" s="191"/>
      <c r="M8" s="191"/>
      <c r="N8" s="239">
        <v>300</v>
      </c>
      <c r="O8" s="190">
        <f>'GrTilm Is2016'!AM51</f>
        <v>11</v>
      </c>
      <c r="P8" s="246">
        <f t="shared" si="0"/>
        <v>3300</v>
      </c>
      <c r="Q8" s="213"/>
      <c r="R8" s="212"/>
      <c r="S8" s="212"/>
      <c r="T8" s="212"/>
      <c r="U8" s="212"/>
    </row>
    <row r="9" spans="1:22">
      <c r="A9" s="2"/>
      <c r="B9" s="2"/>
      <c r="C9" s="2"/>
      <c r="D9" s="2"/>
      <c r="E9" s="2"/>
      <c r="F9" s="2"/>
      <c r="G9" s="2"/>
      <c r="H9" s="2"/>
      <c r="I9" s="2"/>
      <c r="J9" s="174" t="s">
        <v>70</v>
      </c>
      <c r="K9" s="191"/>
      <c r="L9" s="191"/>
      <c r="M9" s="191"/>
      <c r="N9" s="239">
        <v>1500</v>
      </c>
      <c r="O9" s="190">
        <f>'GrTilm Is2016'!AX51</f>
        <v>10</v>
      </c>
      <c r="P9" s="246">
        <f t="shared" si="0"/>
        <v>15000</v>
      </c>
      <c r="Q9" s="213"/>
      <c r="R9" s="212"/>
      <c r="S9" s="212"/>
      <c r="T9" s="212"/>
      <c r="U9" s="212"/>
    </row>
    <row r="10" spans="1:22">
      <c r="A10" s="2"/>
      <c r="B10" s="2"/>
      <c r="C10" s="2"/>
      <c r="D10" s="2"/>
      <c r="E10" s="2"/>
      <c r="F10" s="2"/>
      <c r="G10" s="2"/>
      <c r="H10" s="2"/>
      <c r="I10" s="2"/>
      <c r="J10" s="174" t="s">
        <v>115</v>
      </c>
      <c r="K10" s="191"/>
      <c r="L10" s="191"/>
      <c r="M10" s="191"/>
      <c r="N10" s="239">
        <v>2000</v>
      </c>
      <c r="O10" s="190">
        <f>'GrTilm Is2016'!BB51</f>
        <v>3</v>
      </c>
      <c r="P10" s="246">
        <f t="shared" si="0"/>
        <v>6000</v>
      </c>
      <c r="Q10" s="213"/>
      <c r="R10" s="212"/>
      <c r="S10" s="212"/>
      <c r="T10" s="212"/>
      <c r="U10" s="212"/>
    </row>
    <row r="11" spans="1:22">
      <c r="A11" s="2"/>
      <c r="B11" s="2"/>
      <c r="C11" s="2"/>
      <c r="D11" s="2"/>
      <c r="E11" s="2"/>
      <c r="F11" s="2"/>
      <c r="G11" s="2"/>
      <c r="H11" s="2"/>
      <c r="I11" s="2"/>
      <c r="J11" s="174" t="s">
        <v>72</v>
      </c>
      <c r="K11" s="191"/>
      <c r="L11" s="191"/>
      <c r="M11" s="191"/>
      <c r="N11" s="239">
        <v>2500</v>
      </c>
      <c r="O11" s="190">
        <f>'GrTilm Is2016'!BI51</f>
        <v>6</v>
      </c>
      <c r="P11" s="246">
        <f t="shared" si="0"/>
        <v>15000</v>
      </c>
      <c r="Q11" s="213"/>
      <c r="R11" s="212"/>
      <c r="S11" s="212"/>
      <c r="T11" s="212"/>
      <c r="U11" s="212"/>
    </row>
    <row r="12" spans="1:22">
      <c r="A12" s="2"/>
      <c r="B12" s="2"/>
      <c r="C12" s="2"/>
      <c r="D12" s="2"/>
      <c r="E12" s="2"/>
      <c r="F12" s="2"/>
      <c r="G12" s="2"/>
      <c r="H12" s="2"/>
      <c r="I12" s="2"/>
      <c r="J12" s="174" t="s">
        <v>123</v>
      </c>
      <c r="K12" s="191"/>
      <c r="L12" s="191"/>
      <c r="M12" s="191"/>
      <c r="N12" s="239">
        <v>12000</v>
      </c>
      <c r="O12" s="190">
        <f>'GrTilm Is2016'!BJ51</f>
        <v>1</v>
      </c>
      <c r="P12" s="246">
        <f t="shared" si="0"/>
        <v>12000</v>
      </c>
      <c r="Q12" s="213"/>
      <c r="R12" s="212"/>
      <c r="S12" s="212"/>
      <c r="T12" s="212"/>
      <c r="U12" s="212"/>
    </row>
    <row r="13" spans="1:2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P13" s="248">
        <f>SUM(P5:P12)</f>
        <v>100300</v>
      </c>
      <c r="Q13" s="213"/>
      <c r="R13" s="212"/>
      <c r="S13" s="212"/>
      <c r="T13" s="212"/>
      <c r="U13" s="212"/>
    </row>
    <row r="14" spans="1:22">
      <c r="A14" s="176"/>
      <c r="B14" s="178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"/>
      <c r="P14" s="206"/>
      <c r="Q14" s="213"/>
      <c r="R14" s="212"/>
      <c r="S14" s="212"/>
      <c r="T14" s="212"/>
      <c r="U14" s="212"/>
    </row>
    <row r="15" spans="1:22">
      <c r="A15" s="176" t="s">
        <v>107</v>
      </c>
      <c r="B15" s="179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7"/>
      <c r="P15" s="206"/>
      <c r="Q15" s="213"/>
      <c r="R15" s="212"/>
      <c r="S15" s="212"/>
      <c r="T15" s="212"/>
      <c r="U15" s="212"/>
    </row>
    <row r="16" spans="1:22">
      <c r="A16" s="180" t="s">
        <v>23</v>
      </c>
      <c r="B16" s="180" t="s">
        <v>24</v>
      </c>
      <c r="C16" s="245">
        <v>7</v>
      </c>
      <c r="D16" s="245">
        <v>8</v>
      </c>
      <c r="E16" s="245">
        <v>9</v>
      </c>
      <c r="F16" s="245">
        <v>10</v>
      </c>
      <c r="G16" s="245">
        <v>11</v>
      </c>
      <c r="H16" s="245">
        <v>12</v>
      </c>
      <c r="I16" s="245">
        <v>13</v>
      </c>
      <c r="J16" s="245">
        <v>14</v>
      </c>
      <c r="K16" s="245">
        <v>15</v>
      </c>
      <c r="L16" s="245">
        <v>16</v>
      </c>
      <c r="M16" s="245">
        <v>17</v>
      </c>
      <c r="N16" s="176"/>
      <c r="O16" s="177"/>
      <c r="P16" s="238"/>
      <c r="Q16" s="213"/>
      <c r="R16" s="212"/>
      <c r="S16" s="212"/>
      <c r="T16" s="212"/>
      <c r="U16" s="212"/>
    </row>
    <row r="17" spans="1:16">
      <c r="A17" s="180">
        <v>0</v>
      </c>
      <c r="B17" s="180"/>
      <c r="C17" s="245" t="s">
        <v>64</v>
      </c>
      <c r="D17" s="245" t="s">
        <v>65</v>
      </c>
      <c r="E17" s="245" t="s">
        <v>60</v>
      </c>
      <c r="F17" s="245" t="s">
        <v>61</v>
      </c>
      <c r="G17" s="245" t="s">
        <v>62</v>
      </c>
      <c r="H17" s="245" t="s">
        <v>63</v>
      </c>
      <c r="I17" s="245" t="s">
        <v>73</v>
      </c>
      <c r="J17" s="245" t="s">
        <v>64</v>
      </c>
      <c r="K17" s="245" t="s">
        <v>65</v>
      </c>
      <c r="L17" s="245" t="s">
        <v>60</v>
      </c>
      <c r="M17" s="245" t="s">
        <v>61</v>
      </c>
      <c r="N17" s="241" t="s">
        <v>122</v>
      </c>
      <c r="O17" s="189" t="s">
        <v>114</v>
      </c>
      <c r="P17" s="247" t="s">
        <v>92</v>
      </c>
    </row>
    <row r="18" spans="1:16">
      <c r="A18" s="181">
        <v>1</v>
      </c>
      <c r="B18" s="182" t="s">
        <v>74</v>
      </c>
      <c r="C18" s="183">
        <f>COUNTIF('GrTilm Is2016'!BK$4:BK$50,$A18)</f>
        <v>0</v>
      </c>
      <c r="D18" s="184">
        <f>COUNTIF('GrTilm Is2016'!BL$4:BL$50,$A18)</f>
        <v>1</v>
      </c>
      <c r="E18" s="185">
        <f>COUNTIF('GrTilm Is2016'!BM$4:BM$50,$A18)</f>
        <v>0</v>
      </c>
      <c r="F18" s="185">
        <f>COUNTIF('GrTilm Is2016'!BN$4:BN$50,$A18)</f>
        <v>0</v>
      </c>
      <c r="G18" s="186">
        <f>COUNTIF('GrTilm Is2016'!BO$4:BO$50,$A18)</f>
        <v>0</v>
      </c>
      <c r="H18" s="186">
        <f>COUNTIF('GrTilm Is2016'!BP$4:BP$50,$A18)</f>
        <v>0</v>
      </c>
      <c r="I18" s="185">
        <f>COUNTIF('GrTilm Is2016'!BQ$4:BQ$50,$A18)</f>
        <v>0</v>
      </c>
      <c r="J18" s="185">
        <f>COUNTIF('GrTilm Is2016'!BR$4:BR$50,$A18)</f>
        <v>0</v>
      </c>
      <c r="K18" s="185">
        <f>COUNTIF('GrTilm Is2016'!BS$4:BS$50,$A18)</f>
        <v>0</v>
      </c>
      <c r="L18" s="185">
        <f>COUNTIF('GrTilm Is2016'!BT$4:BT$50,$A18)</f>
        <v>0</v>
      </c>
      <c r="M18" s="185">
        <f>COUNTIF('GrTilm Is2016'!BU$4:BU$50,$A18)</f>
        <v>0</v>
      </c>
      <c r="N18" s="273"/>
      <c r="O18" s="188">
        <f t="shared" ref="O18:O30" si="1">SUM(C18:M18)</f>
        <v>1</v>
      </c>
      <c r="P18" s="274">
        <f t="shared" ref="P18:P30" si="2">O18*N18</f>
        <v>0</v>
      </c>
    </row>
    <row r="19" spans="1:16">
      <c r="A19" s="181">
        <v>2</v>
      </c>
      <c r="B19" s="182" t="s">
        <v>12</v>
      </c>
      <c r="C19" s="183">
        <f>COUNTIF('GrTilm Is2016'!BK$4:BK$50,$A19)</f>
        <v>0</v>
      </c>
      <c r="D19" s="185">
        <f>COUNTIF('GrTilm Is2016'!BL$4:BL$50,$A19)</f>
        <v>0</v>
      </c>
      <c r="E19" s="187">
        <f>COUNTIF('GrTilm Is2016'!BM$4:BM$50,$A19)</f>
        <v>0</v>
      </c>
      <c r="F19" s="185">
        <f>COUNTIF('GrTilm Is2016'!BN$4:BN$50,$A19)</f>
        <v>0</v>
      </c>
      <c r="G19" s="185">
        <f>COUNTIF('GrTilm Is2016'!BO$4:BO$50,$A19)</f>
        <v>0</v>
      </c>
      <c r="H19" s="185">
        <f>COUNTIF('GrTilm Is2016'!BP$4:BP$50,$A19)</f>
        <v>0</v>
      </c>
      <c r="I19" s="185">
        <f>COUNTIF('GrTilm Is2016'!BQ$4:BQ$50,$A19)</f>
        <v>0</v>
      </c>
      <c r="J19" s="185">
        <f>COUNTIF('GrTilm Is2016'!BR$4:BR$50,$A19)</f>
        <v>0</v>
      </c>
      <c r="K19" s="185">
        <f>COUNTIF('GrTilm Is2016'!BS$4:BS$50,$A19)</f>
        <v>0</v>
      </c>
      <c r="L19" s="185">
        <f>COUNTIF('GrTilm Is2016'!BT$4:BT$50,$A19)</f>
        <v>0</v>
      </c>
      <c r="M19" s="185">
        <f>COUNTIF('GrTilm Is2016'!BU$4:BU$50,$A19)</f>
        <v>0</v>
      </c>
      <c r="N19" s="273"/>
      <c r="O19" s="188">
        <f t="shared" si="1"/>
        <v>0</v>
      </c>
      <c r="P19" s="274">
        <f t="shared" si="2"/>
        <v>0</v>
      </c>
    </row>
    <row r="20" spans="1:16">
      <c r="A20" s="181">
        <v>3</v>
      </c>
      <c r="B20" s="182" t="s">
        <v>46</v>
      </c>
      <c r="C20" s="183">
        <f>COUNTIF('GrTilm Is2016'!BK$4:BK$50,$A20)</f>
        <v>0</v>
      </c>
      <c r="D20" s="185">
        <f>COUNTIF('GrTilm Is2016'!BL$4:BL$50,$A20)</f>
        <v>0</v>
      </c>
      <c r="E20" s="187">
        <f>COUNTIF('GrTilm Is2016'!BM$4:BM$50,$A20)</f>
        <v>1</v>
      </c>
      <c r="F20" s="185">
        <f>COUNTIF('GrTilm Is2016'!BN$4:BN$50,$A20)</f>
        <v>0</v>
      </c>
      <c r="G20" s="186">
        <f>COUNTIF('GrTilm Is2016'!BO$4:BO$50,$A20)</f>
        <v>0</v>
      </c>
      <c r="H20" s="186">
        <f>COUNTIF('GrTilm Is2016'!BP$4:BP$50,$A20)</f>
        <v>0</v>
      </c>
      <c r="I20" s="185">
        <f>COUNTIF('GrTilm Is2016'!BQ$4:BQ$50,$A20)</f>
        <v>0</v>
      </c>
      <c r="J20" s="185">
        <f>COUNTIF('GrTilm Is2016'!BR$4:BR$50,$A20)</f>
        <v>0</v>
      </c>
      <c r="K20" s="185">
        <f>COUNTIF('GrTilm Is2016'!BS$4:BS$50,$A20)</f>
        <v>0</v>
      </c>
      <c r="L20" s="185">
        <f>COUNTIF('GrTilm Is2016'!BT$4:BT$50,$A20)</f>
        <v>0</v>
      </c>
      <c r="M20" s="185">
        <f>COUNTIF('GrTilm Is2016'!BU$4:BU$50,$A20)</f>
        <v>0</v>
      </c>
      <c r="N20" s="273"/>
      <c r="O20" s="188">
        <f t="shared" si="1"/>
        <v>1</v>
      </c>
      <c r="P20" s="274">
        <f t="shared" si="2"/>
        <v>0</v>
      </c>
    </row>
    <row r="21" spans="1:16">
      <c r="A21" s="181">
        <v>4</v>
      </c>
      <c r="B21" s="182" t="s">
        <v>13</v>
      </c>
      <c r="C21" s="183">
        <f>COUNTIF('GrTilm Is2016'!BK$4:BK$50,$A21)</f>
        <v>0</v>
      </c>
      <c r="D21" s="185">
        <f>COUNTIF('GrTilm Is2016'!BL$4:BL$50,$A21)</f>
        <v>0</v>
      </c>
      <c r="E21" s="185">
        <f>COUNTIF('GrTilm Is2016'!BM$4:BM$50,$A21)</f>
        <v>0</v>
      </c>
      <c r="F21" s="185">
        <f>COUNTIF('GrTilm Is2016'!BN$4:BN$50,$A21)</f>
        <v>0</v>
      </c>
      <c r="G21" s="185">
        <f>COUNTIF('GrTilm Is2016'!BO$4:BO$50,$A21)</f>
        <v>0</v>
      </c>
      <c r="H21" s="187">
        <f>COUNTIF('GrTilm Is2016'!BP$4:BP$50,$A21)</f>
        <v>1</v>
      </c>
      <c r="I21" s="185">
        <f>COUNTIF('GrTilm Is2016'!BQ$4:BQ$50,$A21)</f>
        <v>0</v>
      </c>
      <c r="J21" s="185">
        <f>COUNTIF('GrTilm Is2016'!BR$4:BR$50,$A21)</f>
        <v>0</v>
      </c>
      <c r="K21" s="185">
        <f>COUNTIF('GrTilm Is2016'!BS$4:BS$50,$A21)</f>
        <v>0</v>
      </c>
      <c r="L21" s="185">
        <f>COUNTIF('GrTilm Is2016'!BT$4:BT$50,$A21)</f>
        <v>0</v>
      </c>
      <c r="M21" s="185">
        <f>COUNTIF('GrTilm Is2016'!BU$4:BU$50,$A21)</f>
        <v>0</v>
      </c>
      <c r="N21" s="239">
        <v>31900</v>
      </c>
      <c r="O21" s="188">
        <f t="shared" si="1"/>
        <v>1</v>
      </c>
      <c r="P21" s="246">
        <f t="shared" si="2"/>
        <v>31900</v>
      </c>
    </row>
    <row r="22" spans="1:16">
      <c r="A22" s="181">
        <v>5</v>
      </c>
      <c r="B22" s="182" t="s">
        <v>47</v>
      </c>
      <c r="C22" s="183">
        <f>COUNTIF('GrTilm Is2016'!BK$4:BK$50,$A22)</f>
        <v>0</v>
      </c>
      <c r="D22" s="185">
        <f>COUNTIF('GrTilm Is2016'!BL$4:BL$50,$A22)</f>
        <v>0</v>
      </c>
      <c r="E22" s="185">
        <f>COUNTIF('GrTilm Is2016'!BM$4:BM$50,$A22)</f>
        <v>0</v>
      </c>
      <c r="F22" s="185">
        <f>COUNTIF('GrTilm Is2016'!BN$4:BN$50,$A22)</f>
        <v>0</v>
      </c>
      <c r="G22" s="187">
        <f>COUNTIF('GrTilm Is2016'!BO$4:BO$50,$A22)</f>
        <v>0</v>
      </c>
      <c r="H22" s="185">
        <f>COUNTIF('GrTilm Is2016'!BP$4:BP$50,$A22)</f>
        <v>0</v>
      </c>
      <c r="I22" s="185">
        <f>COUNTIF('GrTilm Is2016'!BQ$4:BQ$50,$A22)</f>
        <v>0</v>
      </c>
      <c r="J22" s="187">
        <f>COUNTIF('GrTilm Is2016'!BR$4:BR$50,$A22)</f>
        <v>1</v>
      </c>
      <c r="K22" s="185">
        <f>COUNTIF('GrTilm Is2016'!BS$4:BS$50,$A22)</f>
        <v>0</v>
      </c>
      <c r="L22" s="185">
        <f>COUNTIF('GrTilm Is2016'!BT$4:BT$50,$A22)</f>
        <v>0</v>
      </c>
      <c r="M22" s="185">
        <f>COUNTIF('GrTilm Is2016'!BU$4:BU$50,$A22)</f>
        <v>0</v>
      </c>
      <c r="N22" s="239">
        <v>30000</v>
      </c>
      <c r="O22" s="188">
        <f t="shared" si="1"/>
        <v>1</v>
      </c>
      <c r="P22" s="246">
        <f t="shared" si="2"/>
        <v>30000</v>
      </c>
    </row>
    <row r="23" spans="1:16">
      <c r="A23" s="181">
        <v>6</v>
      </c>
      <c r="B23" s="182" t="s">
        <v>66</v>
      </c>
      <c r="C23" s="183">
        <f>COUNTIF('GrTilm Is2016'!BK$4:BK$50,$A23)</f>
        <v>0</v>
      </c>
      <c r="D23" s="185">
        <f>COUNTIF('GrTilm Is2016'!BL$4:BL$50,$A23)</f>
        <v>0</v>
      </c>
      <c r="E23" s="185">
        <f>COUNTIF('GrTilm Is2016'!BM$4:BM$50,$A23)</f>
        <v>0</v>
      </c>
      <c r="F23" s="185">
        <f>COUNTIF('GrTilm Is2016'!BN$4:BN$50,$A23)</f>
        <v>0</v>
      </c>
      <c r="G23" s="185">
        <f>COUNTIF('GrTilm Is2016'!BO$4:BO$50,$A23)</f>
        <v>0</v>
      </c>
      <c r="H23" s="187">
        <f>COUNTIF('GrTilm Is2016'!BP$4:BP$50,$A23)</f>
        <v>0</v>
      </c>
      <c r="I23" s="185">
        <f>COUNTIF('GrTilm Is2016'!BQ$4:BQ$50,$A23)</f>
        <v>0</v>
      </c>
      <c r="J23" s="185">
        <f>COUNTIF('GrTilm Is2016'!BR$4:BR$50,$A23)</f>
        <v>0</v>
      </c>
      <c r="K23" s="185">
        <f>COUNTIF('GrTilm Is2016'!BS$4:BS$50,$A23)</f>
        <v>0</v>
      </c>
      <c r="L23" s="185">
        <f>COUNTIF('GrTilm Is2016'!BT$4:BT$50,$A23)</f>
        <v>0</v>
      </c>
      <c r="M23" s="185">
        <f>COUNTIF('GrTilm Is2016'!BU$4:BU$50,$A23)</f>
        <v>0</v>
      </c>
      <c r="N23" s="239">
        <v>21550</v>
      </c>
      <c r="O23" s="188">
        <f t="shared" si="1"/>
        <v>0</v>
      </c>
      <c r="P23" s="246">
        <f t="shared" si="2"/>
        <v>0</v>
      </c>
    </row>
    <row r="24" spans="1:16">
      <c r="A24" s="181">
        <v>7</v>
      </c>
      <c r="B24" s="182" t="s">
        <v>48</v>
      </c>
      <c r="C24" s="183">
        <f>COUNTIF('GrTilm Is2016'!BK$4:BK$50,$A24)</f>
        <v>0</v>
      </c>
      <c r="D24" s="185">
        <f>COUNTIF('GrTilm Is2016'!BL$4:BL$50,$A24)</f>
        <v>0</v>
      </c>
      <c r="E24" s="185">
        <f>COUNTIF('GrTilm Is2016'!BM$4:BM$50,$A24)</f>
        <v>0</v>
      </c>
      <c r="F24" s="185">
        <f>COUNTIF('GrTilm Is2016'!BN$4:BN$50,$A24)</f>
        <v>0</v>
      </c>
      <c r="G24" s="187">
        <f>COUNTIF('GrTilm Is2016'!BO$4:BO$50,$A24)</f>
        <v>0</v>
      </c>
      <c r="H24" s="185">
        <f>COUNTIF('GrTilm Is2016'!BP$4:BP$50,$A24)</f>
        <v>0</v>
      </c>
      <c r="I24" s="185">
        <f>COUNTIF('GrTilm Is2016'!BQ$4:BQ$50,$A24)</f>
        <v>0</v>
      </c>
      <c r="J24" s="187">
        <f>COUNTIF('GrTilm Is2016'!BR$4:BR$50,$A24)</f>
        <v>0</v>
      </c>
      <c r="K24" s="185">
        <f>COUNTIF('GrTilm Is2016'!BS$4:BS$50,$A24)</f>
        <v>0</v>
      </c>
      <c r="L24" s="185">
        <f>COUNTIF('GrTilm Is2016'!BT$4:BT$50,$A24)</f>
        <v>0</v>
      </c>
      <c r="M24" s="185">
        <f>COUNTIF('GrTilm Is2016'!BU$4:BU$50,$A24)</f>
        <v>0</v>
      </c>
      <c r="N24" s="239">
        <v>13700</v>
      </c>
      <c r="O24" s="188">
        <f t="shared" si="1"/>
        <v>0</v>
      </c>
      <c r="P24" s="246">
        <f t="shared" si="2"/>
        <v>0</v>
      </c>
    </row>
    <row r="25" spans="1:16">
      <c r="A25" s="181">
        <v>8</v>
      </c>
      <c r="B25" s="182" t="s">
        <v>51</v>
      </c>
      <c r="C25" s="183">
        <f>COUNTIF('GrTilm Is2016'!BK$4:BK$50,$A25)</f>
        <v>0</v>
      </c>
      <c r="D25" s="185">
        <f>COUNTIF('GrTilm Is2016'!BL$4:BL$50,$A25)</f>
        <v>0</v>
      </c>
      <c r="E25" s="185">
        <f>COUNTIF('GrTilm Is2016'!BM$4:BM$50,$A25)</f>
        <v>0</v>
      </c>
      <c r="F25" s="185">
        <f>COUNTIF('GrTilm Is2016'!BN$4:BN$50,$A25)</f>
        <v>0</v>
      </c>
      <c r="G25" s="185">
        <f>COUNTIF('GrTilm Is2016'!BO$4:BO$50,$A25)</f>
        <v>0</v>
      </c>
      <c r="H25" s="187">
        <f>COUNTIF('GrTilm Is2016'!BP$4:BP$50,$A25)</f>
        <v>0</v>
      </c>
      <c r="I25" s="185">
        <f>COUNTIF('GrTilm Is2016'!BQ$4:BQ$50,$A25)</f>
        <v>0</v>
      </c>
      <c r="J25" s="187">
        <f>COUNTIF('GrTilm Is2016'!BR$4:BR$50,$A25)</f>
        <v>0</v>
      </c>
      <c r="K25" s="185">
        <f>COUNTIF('GrTilm Is2016'!BS$4:BS$50,$A25)</f>
        <v>0</v>
      </c>
      <c r="L25" s="185">
        <f>COUNTIF('GrTilm Is2016'!BT$4:BT$50,$A25)</f>
        <v>0</v>
      </c>
      <c r="M25" s="185">
        <f>COUNTIF('GrTilm Is2016'!BU$4:BU$50,$A25)</f>
        <v>0</v>
      </c>
      <c r="N25" s="240">
        <v>10100</v>
      </c>
      <c r="O25" s="188">
        <f t="shared" si="1"/>
        <v>0</v>
      </c>
      <c r="P25" s="246">
        <f t="shared" si="2"/>
        <v>0</v>
      </c>
    </row>
    <row r="26" spans="1:16">
      <c r="A26" s="181">
        <v>9</v>
      </c>
      <c r="B26" s="182" t="s">
        <v>50</v>
      </c>
      <c r="C26" s="183">
        <f>COUNTIF('GrTilm Is2016'!BK$4:BK$50,$A26)</f>
        <v>0</v>
      </c>
      <c r="D26" s="185">
        <f>COUNTIF('GrTilm Is2016'!BL$4:BL$50,$A26)</f>
        <v>0</v>
      </c>
      <c r="E26" s="185">
        <f>COUNTIF('GrTilm Is2016'!BM$4:BM$50,$A26)</f>
        <v>0</v>
      </c>
      <c r="F26" s="185">
        <f>COUNTIF('GrTilm Is2016'!BN$4:BN$50,$A26)</f>
        <v>0</v>
      </c>
      <c r="G26" s="185">
        <f>COUNTIF('GrTilm Is2016'!BO$4:BO$50,$A26)</f>
        <v>0</v>
      </c>
      <c r="H26" s="187">
        <f>COUNTIF('GrTilm Is2016'!BP$4:BP$50,$A26)</f>
        <v>0</v>
      </c>
      <c r="I26" s="185">
        <f>COUNTIF('GrTilm Is2016'!BQ$4:BQ$50,$A26)</f>
        <v>0</v>
      </c>
      <c r="J26" s="187">
        <f>COUNTIF('GrTilm Is2016'!BR$4:BR$50,$A26)</f>
        <v>0</v>
      </c>
      <c r="K26" s="185">
        <f>COUNTIF('GrTilm Is2016'!BS$4:BS$50,$A26)</f>
        <v>0</v>
      </c>
      <c r="L26" s="185">
        <f>COUNTIF('GrTilm Is2016'!BT$4:BT$50,$A26)</f>
        <v>0</v>
      </c>
      <c r="M26" s="185">
        <f>COUNTIF('GrTilm Is2016'!BU$4:BU$50,$A26)</f>
        <v>0</v>
      </c>
      <c r="N26" s="240">
        <v>15400</v>
      </c>
      <c r="O26" s="188">
        <f t="shared" si="1"/>
        <v>0</v>
      </c>
      <c r="P26" s="246">
        <f t="shared" si="2"/>
        <v>0</v>
      </c>
    </row>
    <row r="27" spans="1:16">
      <c r="A27" s="181">
        <v>10</v>
      </c>
      <c r="B27" s="182" t="s">
        <v>75</v>
      </c>
      <c r="C27" s="183">
        <f>COUNTIF('GrTilm Is2016'!BK$4:BK$50,$A27)</f>
        <v>0</v>
      </c>
      <c r="D27" s="185">
        <f>COUNTIF('GrTilm Is2016'!BL$4:BL$50,$A27)</f>
        <v>0</v>
      </c>
      <c r="E27" s="185">
        <f>COUNTIF('GrTilm Is2016'!BM$4:BM$50,$A27)</f>
        <v>0</v>
      </c>
      <c r="F27" s="185">
        <f>COUNTIF('GrTilm Is2016'!BN$4:BN$50,$A27)</f>
        <v>0</v>
      </c>
      <c r="G27" s="185">
        <f>COUNTIF('GrTilm Is2016'!BO$4:BO$50,$A27)</f>
        <v>0</v>
      </c>
      <c r="H27" s="187">
        <f>COUNTIF('GrTilm Is2016'!BP$4:BP$50,$A27)</f>
        <v>0</v>
      </c>
      <c r="I27" s="185">
        <f>COUNTIF('GrTilm Is2016'!BQ$4:BQ$50,$A27)</f>
        <v>0</v>
      </c>
      <c r="J27" s="187">
        <f>COUNTIF('GrTilm Is2016'!BR$4:BR$50,$A27)</f>
        <v>0</v>
      </c>
      <c r="K27" s="185">
        <f>COUNTIF('GrTilm Is2016'!BS$4:BS$50,$A27)</f>
        <v>0</v>
      </c>
      <c r="L27" s="185">
        <f>COUNTIF('GrTilm Is2016'!BT$4:BT$50,$A27)</f>
        <v>0</v>
      </c>
      <c r="M27" s="185">
        <f>COUNTIF('GrTilm Is2016'!BU$4:BU$50,$A27)</f>
        <v>0</v>
      </c>
      <c r="N27" s="240">
        <v>11000</v>
      </c>
      <c r="O27" s="188">
        <f t="shared" si="1"/>
        <v>0</v>
      </c>
      <c r="P27" s="246">
        <f t="shared" si="2"/>
        <v>0</v>
      </c>
    </row>
    <row r="28" spans="1:16">
      <c r="A28" s="181">
        <v>11</v>
      </c>
      <c r="B28" s="182" t="s">
        <v>76</v>
      </c>
      <c r="C28" s="183">
        <f>COUNTIF('GrTilm Is2016'!BK$4:BK$50,$A28)</f>
        <v>0</v>
      </c>
      <c r="D28" s="185">
        <f>COUNTIF('GrTilm Is2016'!BL$4:BL$50,$A28)</f>
        <v>0</v>
      </c>
      <c r="E28" s="185">
        <f>COUNTIF('GrTilm Is2016'!BM$4:BM$50,$A28)</f>
        <v>0</v>
      </c>
      <c r="F28" s="185">
        <f>COUNTIF('GrTilm Is2016'!BN$4:BN$50,$A28)</f>
        <v>0</v>
      </c>
      <c r="G28" s="187">
        <f>COUNTIF('GrTilm Is2016'!BO$4:BO$50,$A28)</f>
        <v>1</v>
      </c>
      <c r="H28" s="185">
        <f>COUNTIF('GrTilm Is2016'!BP$4:BP$50,$A28)</f>
        <v>0</v>
      </c>
      <c r="I28" s="185">
        <f>COUNTIF('GrTilm Is2016'!BQ$4:BQ$50,$A28)</f>
        <v>0</v>
      </c>
      <c r="J28" s="187">
        <f>COUNTIF('GrTilm Is2016'!BR$4:BR$50,$A28)</f>
        <v>0</v>
      </c>
      <c r="K28" s="185">
        <f>COUNTIF('GrTilm Is2016'!BS$4:BS$50,$A28)</f>
        <v>0</v>
      </c>
      <c r="L28" s="187">
        <f>COUNTIF('GrTilm Is2016'!BT$4:BT$50,$A28)</f>
        <v>0</v>
      </c>
      <c r="M28" s="185">
        <f>COUNTIF('GrTilm Is2016'!BU$4:BU$50,$A28)</f>
        <v>0</v>
      </c>
      <c r="N28" s="240">
        <v>9200</v>
      </c>
      <c r="O28" s="188">
        <f t="shared" si="1"/>
        <v>1</v>
      </c>
      <c r="P28" s="246">
        <f t="shared" si="2"/>
        <v>9200</v>
      </c>
    </row>
    <row r="29" spans="1:16">
      <c r="A29" s="181">
        <v>12</v>
      </c>
      <c r="B29" s="182" t="s">
        <v>119</v>
      </c>
      <c r="C29" s="183">
        <f>COUNTIF('GrTilm Is2016'!BK$4:BK$50,$A29)</f>
        <v>0</v>
      </c>
      <c r="D29" s="185">
        <f>COUNTIF('GrTilm Is2016'!BL$4:BL$50,$A29)</f>
        <v>0</v>
      </c>
      <c r="E29" s="185">
        <f>COUNTIF('GrTilm Is2016'!BM$4:BM$50,$A29)</f>
        <v>0</v>
      </c>
      <c r="F29" s="185">
        <f>COUNTIF('GrTilm Is2016'!BN$4:BN$50,$A29)</f>
        <v>0</v>
      </c>
      <c r="G29" s="187">
        <f>COUNTIF('GrTilm Is2016'!BO$4:BO$50,$A29)</f>
        <v>0</v>
      </c>
      <c r="H29" s="187">
        <f>COUNTIF('GrTilm Is2016'!BP$4:BP$50,$A29)</f>
        <v>0</v>
      </c>
      <c r="I29" s="185">
        <f>COUNTIF('GrTilm Is2016'!BQ$4:BQ$50,$A29)</f>
        <v>0</v>
      </c>
      <c r="J29" s="185">
        <f>COUNTIF('GrTilm Is2016'!BR$4:BR$50,$A29)</f>
        <v>0</v>
      </c>
      <c r="K29" s="185">
        <f>COUNTIF('GrTilm Is2016'!BS$4:BS$50,$A29)</f>
        <v>0</v>
      </c>
      <c r="L29" s="185">
        <f>COUNTIF('GrTilm Is2016'!BT$4:BT$50,$A29)</f>
        <v>1</v>
      </c>
      <c r="M29" s="185">
        <f>COUNTIF('GrTilm Is2016'!BU$4:BU$50,$A29)</f>
        <v>0</v>
      </c>
      <c r="N29" s="240">
        <v>7200</v>
      </c>
      <c r="O29" s="188">
        <f t="shared" si="1"/>
        <v>1</v>
      </c>
      <c r="P29" s="246">
        <f t="shared" si="2"/>
        <v>7200</v>
      </c>
    </row>
    <row r="30" spans="1:16">
      <c r="A30" s="181">
        <v>13</v>
      </c>
      <c r="B30" s="182" t="s">
        <v>49</v>
      </c>
      <c r="C30" s="187">
        <f>COUNTIF('GrTilm Is2016'!BK$4:BK$50,$A30)</f>
        <v>1</v>
      </c>
      <c r="D30" s="187">
        <f>COUNTIF('GrTilm Is2016'!BL$4:BL$50,$A30)</f>
        <v>0</v>
      </c>
      <c r="E30" s="187">
        <f>COUNTIF('GrTilm Is2016'!BM$4:BM$50,$A30)</f>
        <v>0</v>
      </c>
      <c r="F30" s="187">
        <f>COUNTIF('GrTilm Is2016'!BN$4:BN$50,$A30)</f>
        <v>0</v>
      </c>
      <c r="G30" s="187">
        <f>COUNTIF('GrTilm Is2016'!BO$4:BO$50,$A30)</f>
        <v>0</v>
      </c>
      <c r="H30" s="187">
        <f>COUNTIF('GrTilm Is2016'!BP$4:BP$50,$A30)</f>
        <v>0</v>
      </c>
      <c r="I30" s="187">
        <f>COUNTIF('GrTilm Is2016'!BQ$4:BQ$50,$A30)</f>
        <v>0</v>
      </c>
      <c r="J30" s="187">
        <f>COUNTIF('GrTilm Is2016'!BR$4:BR$50,$A30)</f>
        <v>0</v>
      </c>
      <c r="K30" s="187">
        <f>COUNTIF('GrTilm Is2016'!BS$4:BS$50,$A30)</f>
        <v>0</v>
      </c>
      <c r="L30" s="187">
        <f>COUNTIF('GrTilm Is2016'!BT$4:BT$50,$A30)</f>
        <v>0</v>
      </c>
      <c r="M30" s="187">
        <f>COUNTIF('GrTilm Is2016'!BU$4:BU$50,$A30)</f>
        <v>1</v>
      </c>
      <c r="N30" s="240">
        <v>1900</v>
      </c>
      <c r="O30" s="188">
        <f t="shared" si="1"/>
        <v>2</v>
      </c>
      <c r="P30" s="246">
        <f t="shared" si="2"/>
        <v>3800</v>
      </c>
    </row>
    <row r="31" spans="1:16">
      <c r="K31" s="2"/>
      <c r="L31" s="2"/>
      <c r="P31" s="248">
        <f>SUM(P18:P30)</f>
        <v>82100</v>
      </c>
    </row>
    <row r="32" spans="1:16">
      <c r="K32" s="2"/>
      <c r="L32" s="2"/>
      <c r="P32" s="208"/>
    </row>
    <row r="33" spans="10:16" ht="15.75">
      <c r="J33" s="203" t="str">
        <f>IF('GrTilm Is2016'!CV51-$P$33=0,,"Stemmer ikke med tilmeldingen")</f>
        <v>Stemmer ikke med tilmeldingen</v>
      </c>
      <c r="K33" s="2"/>
      <c r="L33" s="2"/>
      <c r="M33" s="16" t="s">
        <v>39</v>
      </c>
      <c r="N33" s="17"/>
      <c r="O33" s="18"/>
      <c r="P33" s="249">
        <f>P13+P31</f>
        <v>182400</v>
      </c>
    </row>
    <row r="34" spans="10:16">
      <c r="K34" s="2"/>
      <c r="L34" s="2"/>
      <c r="P34" s="208"/>
    </row>
    <row r="35" spans="10:16">
      <c r="L35" s="2"/>
    </row>
    <row r="36" spans="10:16">
      <c r="L36" s="2"/>
    </row>
    <row r="37" spans="10:16">
      <c r="L37" s="2"/>
    </row>
    <row r="38" spans="10:16">
      <c r="L38" s="2"/>
    </row>
    <row r="39" spans="10:16">
      <c r="L39" s="2"/>
    </row>
    <row r="40" spans="10:16">
      <c r="L40" s="2"/>
    </row>
    <row r="41" spans="10:16">
      <c r="L41" s="2"/>
    </row>
    <row r="42" spans="10:16">
      <c r="L42" s="2"/>
    </row>
  </sheetData>
  <pageMargins left="0.34" right="0.35433070866141736" top="0.51181102362204722" bottom="0.51181102362204722" header="0.51181102362204722" footer="0.51181102362204722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showZeros="0" workbookViewId="0">
      <selection activeCell="A4" sqref="A4"/>
    </sheetView>
  </sheetViews>
  <sheetFormatPr defaultRowHeight="15"/>
  <cols>
    <col min="1" max="1" width="5.28515625" style="1" customWidth="1"/>
    <col min="2" max="2" width="8.5703125" style="1" customWidth="1"/>
    <col min="3" max="3" width="4.7109375" style="1" customWidth="1"/>
    <col min="4" max="7" width="7.7109375" style="1" customWidth="1"/>
    <col min="8" max="8" width="8.85546875" style="1" customWidth="1"/>
    <col min="9" max="10" width="7.7109375" style="1" customWidth="1"/>
    <col min="11" max="14" width="7.7109375" style="2" customWidth="1"/>
    <col min="15" max="15" width="9" style="2" customWidth="1"/>
    <col min="16" max="16" width="9.7109375" style="2" customWidth="1"/>
    <col min="17" max="17" width="10.5703125" style="2" customWidth="1"/>
    <col min="18" max="18" width="1" style="2" customWidth="1"/>
    <col min="19" max="30" width="9.140625" style="2"/>
    <col min="31" max="31" width="14" style="2" customWidth="1"/>
    <col min="32" max="32" width="11.42578125" style="2" customWidth="1"/>
    <col min="33" max="256" width="9.140625" style="2"/>
    <col min="257" max="257" width="2.85546875" style="2" customWidth="1"/>
    <col min="258" max="258" width="15.140625" style="2" customWidth="1"/>
    <col min="259" max="270" width="2.85546875" style="2" customWidth="1"/>
    <col min="271" max="271" width="7.5703125" style="2" customWidth="1"/>
    <col min="272" max="272" width="10.28515625" style="2" customWidth="1"/>
    <col min="273" max="273" width="8.5703125" style="2" customWidth="1"/>
    <col min="274" max="274" width="1" style="2" customWidth="1"/>
    <col min="275" max="512" width="9.140625" style="2"/>
    <col min="513" max="513" width="2.85546875" style="2" customWidth="1"/>
    <col min="514" max="514" width="15.140625" style="2" customWidth="1"/>
    <col min="515" max="526" width="2.85546875" style="2" customWidth="1"/>
    <col min="527" max="527" width="7.5703125" style="2" customWidth="1"/>
    <col min="528" max="528" width="10.28515625" style="2" customWidth="1"/>
    <col min="529" max="529" width="8.5703125" style="2" customWidth="1"/>
    <col min="530" max="530" width="1" style="2" customWidth="1"/>
    <col min="531" max="768" width="9.140625" style="2"/>
    <col min="769" max="769" width="2.85546875" style="2" customWidth="1"/>
    <col min="770" max="770" width="15.140625" style="2" customWidth="1"/>
    <col min="771" max="782" width="2.85546875" style="2" customWidth="1"/>
    <col min="783" max="783" width="7.5703125" style="2" customWidth="1"/>
    <col min="784" max="784" width="10.28515625" style="2" customWidth="1"/>
    <col min="785" max="785" width="8.5703125" style="2" customWidth="1"/>
    <col min="786" max="786" width="1" style="2" customWidth="1"/>
    <col min="787" max="1024" width="9.140625" style="2"/>
    <col min="1025" max="1025" width="2.85546875" style="2" customWidth="1"/>
    <col min="1026" max="1026" width="15.140625" style="2" customWidth="1"/>
    <col min="1027" max="1038" width="2.85546875" style="2" customWidth="1"/>
    <col min="1039" max="1039" width="7.5703125" style="2" customWidth="1"/>
    <col min="1040" max="1040" width="10.28515625" style="2" customWidth="1"/>
    <col min="1041" max="1041" width="8.5703125" style="2" customWidth="1"/>
    <col min="1042" max="1042" width="1" style="2" customWidth="1"/>
    <col min="1043" max="1280" width="9.140625" style="2"/>
    <col min="1281" max="1281" width="2.85546875" style="2" customWidth="1"/>
    <col min="1282" max="1282" width="15.140625" style="2" customWidth="1"/>
    <col min="1283" max="1294" width="2.85546875" style="2" customWidth="1"/>
    <col min="1295" max="1295" width="7.5703125" style="2" customWidth="1"/>
    <col min="1296" max="1296" width="10.28515625" style="2" customWidth="1"/>
    <col min="1297" max="1297" width="8.5703125" style="2" customWidth="1"/>
    <col min="1298" max="1298" width="1" style="2" customWidth="1"/>
    <col min="1299" max="1536" width="9.140625" style="2"/>
    <col min="1537" max="1537" width="2.85546875" style="2" customWidth="1"/>
    <col min="1538" max="1538" width="15.140625" style="2" customWidth="1"/>
    <col min="1539" max="1550" width="2.85546875" style="2" customWidth="1"/>
    <col min="1551" max="1551" width="7.5703125" style="2" customWidth="1"/>
    <col min="1552" max="1552" width="10.28515625" style="2" customWidth="1"/>
    <col min="1553" max="1553" width="8.5703125" style="2" customWidth="1"/>
    <col min="1554" max="1554" width="1" style="2" customWidth="1"/>
    <col min="1555" max="1792" width="9.140625" style="2"/>
    <col min="1793" max="1793" width="2.85546875" style="2" customWidth="1"/>
    <col min="1794" max="1794" width="15.140625" style="2" customWidth="1"/>
    <col min="1795" max="1806" width="2.85546875" style="2" customWidth="1"/>
    <col min="1807" max="1807" width="7.5703125" style="2" customWidth="1"/>
    <col min="1808" max="1808" width="10.28515625" style="2" customWidth="1"/>
    <col min="1809" max="1809" width="8.5703125" style="2" customWidth="1"/>
    <col min="1810" max="1810" width="1" style="2" customWidth="1"/>
    <col min="1811" max="2048" width="9.140625" style="2"/>
    <col min="2049" max="2049" width="2.85546875" style="2" customWidth="1"/>
    <col min="2050" max="2050" width="15.140625" style="2" customWidth="1"/>
    <col min="2051" max="2062" width="2.85546875" style="2" customWidth="1"/>
    <col min="2063" max="2063" width="7.5703125" style="2" customWidth="1"/>
    <col min="2064" max="2064" width="10.28515625" style="2" customWidth="1"/>
    <col min="2065" max="2065" width="8.5703125" style="2" customWidth="1"/>
    <col min="2066" max="2066" width="1" style="2" customWidth="1"/>
    <col min="2067" max="2304" width="9.140625" style="2"/>
    <col min="2305" max="2305" width="2.85546875" style="2" customWidth="1"/>
    <col min="2306" max="2306" width="15.140625" style="2" customWidth="1"/>
    <col min="2307" max="2318" width="2.85546875" style="2" customWidth="1"/>
    <col min="2319" max="2319" width="7.5703125" style="2" customWidth="1"/>
    <col min="2320" max="2320" width="10.28515625" style="2" customWidth="1"/>
    <col min="2321" max="2321" width="8.5703125" style="2" customWidth="1"/>
    <col min="2322" max="2322" width="1" style="2" customWidth="1"/>
    <col min="2323" max="2560" width="9.140625" style="2"/>
    <col min="2561" max="2561" width="2.85546875" style="2" customWidth="1"/>
    <col min="2562" max="2562" width="15.140625" style="2" customWidth="1"/>
    <col min="2563" max="2574" width="2.85546875" style="2" customWidth="1"/>
    <col min="2575" max="2575" width="7.5703125" style="2" customWidth="1"/>
    <col min="2576" max="2576" width="10.28515625" style="2" customWidth="1"/>
    <col min="2577" max="2577" width="8.5703125" style="2" customWidth="1"/>
    <col min="2578" max="2578" width="1" style="2" customWidth="1"/>
    <col min="2579" max="2816" width="9.140625" style="2"/>
    <col min="2817" max="2817" width="2.85546875" style="2" customWidth="1"/>
    <col min="2818" max="2818" width="15.140625" style="2" customWidth="1"/>
    <col min="2819" max="2830" width="2.85546875" style="2" customWidth="1"/>
    <col min="2831" max="2831" width="7.5703125" style="2" customWidth="1"/>
    <col min="2832" max="2832" width="10.28515625" style="2" customWidth="1"/>
    <col min="2833" max="2833" width="8.5703125" style="2" customWidth="1"/>
    <col min="2834" max="2834" width="1" style="2" customWidth="1"/>
    <col min="2835" max="3072" width="9.140625" style="2"/>
    <col min="3073" max="3073" width="2.85546875" style="2" customWidth="1"/>
    <col min="3074" max="3074" width="15.140625" style="2" customWidth="1"/>
    <col min="3075" max="3086" width="2.85546875" style="2" customWidth="1"/>
    <col min="3087" max="3087" width="7.5703125" style="2" customWidth="1"/>
    <col min="3088" max="3088" width="10.28515625" style="2" customWidth="1"/>
    <col min="3089" max="3089" width="8.5703125" style="2" customWidth="1"/>
    <col min="3090" max="3090" width="1" style="2" customWidth="1"/>
    <col min="3091" max="3328" width="9.140625" style="2"/>
    <col min="3329" max="3329" width="2.85546875" style="2" customWidth="1"/>
    <col min="3330" max="3330" width="15.140625" style="2" customWidth="1"/>
    <col min="3331" max="3342" width="2.85546875" style="2" customWidth="1"/>
    <col min="3343" max="3343" width="7.5703125" style="2" customWidth="1"/>
    <col min="3344" max="3344" width="10.28515625" style="2" customWidth="1"/>
    <col min="3345" max="3345" width="8.5703125" style="2" customWidth="1"/>
    <col min="3346" max="3346" width="1" style="2" customWidth="1"/>
    <col min="3347" max="3584" width="9.140625" style="2"/>
    <col min="3585" max="3585" width="2.85546875" style="2" customWidth="1"/>
    <col min="3586" max="3586" width="15.140625" style="2" customWidth="1"/>
    <col min="3587" max="3598" width="2.85546875" style="2" customWidth="1"/>
    <col min="3599" max="3599" width="7.5703125" style="2" customWidth="1"/>
    <col min="3600" max="3600" width="10.28515625" style="2" customWidth="1"/>
    <col min="3601" max="3601" width="8.5703125" style="2" customWidth="1"/>
    <col min="3602" max="3602" width="1" style="2" customWidth="1"/>
    <col min="3603" max="3840" width="9.140625" style="2"/>
    <col min="3841" max="3841" width="2.85546875" style="2" customWidth="1"/>
    <col min="3842" max="3842" width="15.140625" style="2" customWidth="1"/>
    <col min="3843" max="3854" width="2.85546875" style="2" customWidth="1"/>
    <col min="3855" max="3855" width="7.5703125" style="2" customWidth="1"/>
    <col min="3856" max="3856" width="10.28515625" style="2" customWidth="1"/>
    <col min="3857" max="3857" width="8.5703125" style="2" customWidth="1"/>
    <col min="3858" max="3858" width="1" style="2" customWidth="1"/>
    <col min="3859" max="4096" width="9.140625" style="2"/>
    <col min="4097" max="4097" width="2.85546875" style="2" customWidth="1"/>
    <col min="4098" max="4098" width="15.140625" style="2" customWidth="1"/>
    <col min="4099" max="4110" width="2.85546875" style="2" customWidth="1"/>
    <col min="4111" max="4111" width="7.5703125" style="2" customWidth="1"/>
    <col min="4112" max="4112" width="10.28515625" style="2" customWidth="1"/>
    <col min="4113" max="4113" width="8.5703125" style="2" customWidth="1"/>
    <col min="4114" max="4114" width="1" style="2" customWidth="1"/>
    <col min="4115" max="4352" width="9.140625" style="2"/>
    <col min="4353" max="4353" width="2.85546875" style="2" customWidth="1"/>
    <col min="4354" max="4354" width="15.140625" style="2" customWidth="1"/>
    <col min="4355" max="4366" width="2.85546875" style="2" customWidth="1"/>
    <col min="4367" max="4367" width="7.5703125" style="2" customWidth="1"/>
    <col min="4368" max="4368" width="10.28515625" style="2" customWidth="1"/>
    <col min="4369" max="4369" width="8.5703125" style="2" customWidth="1"/>
    <col min="4370" max="4370" width="1" style="2" customWidth="1"/>
    <col min="4371" max="4608" width="9.140625" style="2"/>
    <col min="4609" max="4609" width="2.85546875" style="2" customWidth="1"/>
    <col min="4610" max="4610" width="15.140625" style="2" customWidth="1"/>
    <col min="4611" max="4622" width="2.85546875" style="2" customWidth="1"/>
    <col min="4623" max="4623" width="7.5703125" style="2" customWidth="1"/>
    <col min="4624" max="4624" width="10.28515625" style="2" customWidth="1"/>
    <col min="4625" max="4625" width="8.5703125" style="2" customWidth="1"/>
    <col min="4626" max="4626" width="1" style="2" customWidth="1"/>
    <col min="4627" max="4864" width="9.140625" style="2"/>
    <col min="4865" max="4865" width="2.85546875" style="2" customWidth="1"/>
    <col min="4866" max="4866" width="15.140625" style="2" customWidth="1"/>
    <col min="4867" max="4878" width="2.85546875" style="2" customWidth="1"/>
    <col min="4879" max="4879" width="7.5703125" style="2" customWidth="1"/>
    <col min="4880" max="4880" width="10.28515625" style="2" customWidth="1"/>
    <col min="4881" max="4881" width="8.5703125" style="2" customWidth="1"/>
    <col min="4882" max="4882" width="1" style="2" customWidth="1"/>
    <col min="4883" max="5120" width="9.140625" style="2"/>
    <col min="5121" max="5121" width="2.85546875" style="2" customWidth="1"/>
    <col min="5122" max="5122" width="15.140625" style="2" customWidth="1"/>
    <col min="5123" max="5134" width="2.85546875" style="2" customWidth="1"/>
    <col min="5135" max="5135" width="7.5703125" style="2" customWidth="1"/>
    <col min="5136" max="5136" width="10.28515625" style="2" customWidth="1"/>
    <col min="5137" max="5137" width="8.5703125" style="2" customWidth="1"/>
    <col min="5138" max="5138" width="1" style="2" customWidth="1"/>
    <col min="5139" max="5376" width="9.140625" style="2"/>
    <col min="5377" max="5377" width="2.85546875" style="2" customWidth="1"/>
    <col min="5378" max="5378" width="15.140625" style="2" customWidth="1"/>
    <col min="5379" max="5390" width="2.85546875" style="2" customWidth="1"/>
    <col min="5391" max="5391" width="7.5703125" style="2" customWidth="1"/>
    <col min="5392" max="5392" width="10.28515625" style="2" customWidth="1"/>
    <col min="5393" max="5393" width="8.5703125" style="2" customWidth="1"/>
    <col min="5394" max="5394" width="1" style="2" customWidth="1"/>
    <col min="5395" max="5632" width="9.140625" style="2"/>
    <col min="5633" max="5633" width="2.85546875" style="2" customWidth="1"/>
    <col min="5634" max="5634" width="15.140625" style="2" customWidth="1"/>
    <col min="5635" max="5646" width="2.85546875" style="2" customWidth="1"/>
    <col min="5647" max="5647" width="7.5703125" style="2" customWidth="1"/>
    <col min="5648" max="5648" width="10.28515625" style="2" customWidth="1"/>
    <col min="5649" max="5649" width="8.5703125" style="2" customWidth="1"/>
    <col min="5650" max="5650" width="1" style="2" customWidth="1"/>
    <col min="5651" max="5888" width="9.140625" style="2"/>
    <col min="5889" max="5889" width="2.85546875" style="2" customWidth="1"/>
    <col min="5890" max="5890" width="15.140625" style="2" customWidth="1"/>
    <col min="5891" max="5902" width="2.85546875" style="2" customWidth="1"/>
    <col min="5903" max="5903" width="7.5703125" style="2" customWidth="1"/>
    <col min="5904" max="5904" width="10.28515625" style="2" customWidth="1"/>
    <col min="5905" max="5905" width="8.5703125" style="2" customWidth="1"/>
    <col min="5906" max="5906" width="1" style="2" customWidth="1"/>
    <col min="5907" max="6144" width="9.140625" style="2"/>
    <col min="6145" max="6145" width="2.85546875" style="2" customWidth="1"/>
    <col min="6146" max="6146" width="15.140625" style="2" customWidth="1"/>
    <col min="6147" max="6158" width="2.85546875" style="2" customWidth="1"/>
    <col min="6159" max="6159" width="7.5703125" style="2" customWidth="1"/>
    <col min="6160" max="6160" width="10.28515625" style="2" customWidth="1"/>
    <col min="6161" max="6161" width="8.5703125" style="2" customWidth="1"/>
    <col min="6162" max="6162" width="1" style="2" customWidth="1"/>
    <col min="6163" max="6400" width="9.140625" style="2"/>
    <col min="6401" max="6401" width="2.85546875" style="2" customWidth="1"/>
    <col min="6402" max="6402" width="15.140625" style="2" customWidth="1"/>
    <col min="6403" max="6414" width="2.85546875" style="2" customWidth="1"/>
    <col min="6415" max="6415" width="7.5703125" style="2" customWidth="1"/>
    <col min="6416" max="6416" width="10.28515625" style="2" customWidth="1"/>
    <col min="6417" max="6417" width="8.5703125" style="2" customWidth="1"/>
    <col min="6418" max="6418" width="1" style="2" customWidth="1"/>
    <col min="6419" max="6656" width="9.140625" style="2"/>
    <col min="6657" max="6657" width="2.85546875" style="2" customWidth="1"/>
    <col min="6658" max="6658" width="15.140625" style="2" customWidth="1"/>
    <col min="6659" max="6670" width="2.85546875" style="2" customWidth="1"/>
    <col min="6671" max="6671" width="7.5703125" style="2" customWidth="1"/>
    <col min="6672" max="6672" width="10.28515625" style="2" customWidth="1"/>
    <col min="6673" max="6673" width="8.5703125" style="2" customWidth="1"/>
    <col min="6674" max="6674" width="1" style="2" customWidth="1"/>
    <col min="6675" max="6912" width="9.140625" style="2"/>
    <col min="6913" max="6913" width="2.85546875" style="2" customWidth="1"/>
    <col min="6914" max="6914" width="15.140625" style="2" customWidth="1"/>
    <col min="6915" max="6926" width="2.85546875" style="2" customWidth="1"/>
    <col min="6927" max="6927" width="7.5703125" style="2" customWidth="1"/>
    <col min="6928" max="6928" width="10.28515625" style="2" customWidth="1"/>
    <col min="6929" max="6929" width="8.5703125" style="2" customWidth="1"/>
    <col min="6930" max="6930" width="1" style="2" customWidth="1"/>
    <col min="6931" max="7168" width="9.140625" style="2"/>
    <col min="7169" max="7169" width="2.85546875" style="2" customWidth="1"/>
    <col min="7170" max="7170" width="15.140625" style="2" customWidth="1"/>
    <col min="7171" max="7182" width="2.85546875" style="2" customWidth="1"/>
    <col min="7183" max="7183" width="7.5703125" style="2" customWidth="1"/>
    <col min="7184" max="7184" width="10.28515625" style="2" customWidth="1"/>
    <col min="7185" max="7185" width="8.5703125" style="2" customWidth="1"/>
    <col min="7186" max="7186" width="1" style="2" customWidth="1"/>
    <col min="7187" max="7424" width="9.140625" style="2"/>
    <col min="7425" max="7425" width="2.85546875" style="2" customWidth="1"/>
    <col min="7426" max="7426" width="15.140625" style="2" customWidth="1"/>
    <col min="7427" max="7438" width="2.85546875" style="2" customWidth="1"/>
    <col min="7439" max="7439" width="7.5703125" style="2" customWidth="1"/>
    <col min="7440" max="7440" width="10.28515625" style="2" customWidth="1"/>
    <col min="7441" max="7441" width="8.5703125" style="2" customWidth="1"/>
    <col min="7442" max="7442" width="1" style="2" customWidth="1"/>
    <col min="7443" max="7680" width="9.140625" style="2"/>
    <col min="7681" max="7681" width="2.85546875" style="2" customWidth="1"/>
    <col min="7682" max="7682" width="15.140625" style="2" customWidth="1"/>
    <col min="7683" max="7694" width="2.85546875" style="2" customWidth="1"/>
    <col min="7695" max="7695" width="7.5703125" style="2" customWidth="1"/>
    <col min="7696" max="7696" width="10.28515625" style="2" customWidth="1"/>
    <col min="7697" max="7697" width="8.5703125" style="2" customWidth="1"/>
    <col min="7698" max="7698" width="1" style="2" customWidth="1"/>
    <col min="7699" max="7936" width="9.140625" style="2"/>
    <col min="7937" max="7937" width="2.85546875" style="2" customWidth="1"/>
    <col min="7938" max="7938" width="15.140625" style="2" customWidth="1"/>
    <col min="7939" max="7950" width="2.85546875" style="2" customWidth="1"/>
    <col min="7951" max="7951" width="7.5703125" style="2" customWidth="1"/>
    <col min="7952" max="7952" width="10.28515625" style="2" customWidth="1"/>
    <col min="7953" max="7953" width="8.5703125" style="2" customWidth="1"/>
    <col min="7954" max="7954" width="1" style="2" customWidth="1"/>
    <col min="7955" max="8192" width="9.140625" style="2"/>
    <col min="8193" max="8193" width="2.85546875" style="2" customWidth="1"/>
    <col min="8194" max="8194" width="15.140625" style="2" customWidth="1"/>
    <col min="8195" max="8206" width="2.85546875" style="2" customWidth="1"/>
    <col min="8207" max="8207" width="7.5703125" style="2" customWidth="1"/>
    <col min="8208" max="8208" width="10.28515625" style="2" customWidth="1"/>
    <col min="8209" max="8209" width="8.5703125" style="2" customWidth="1"/>
    <col min="8210" max="8210" width="1" style="2" customWidth="1"/>
    <col min="8211" max="8448" width="9.140625" style="2"/>
    <col min="8449" max="8449" width="2.85546875" style="2" customWidth="1"/>
    <col min="8450" max="8450" width="15.140625" style="2" customWidth="1"/>
    <col min="8451" max="8462" width="2.85546875" style="2" customWidth="1"/>
    <col min="8463" max="8463" width="7.5703125" style="2" customWidth="1"/>
    <col min="8464" max="8464" width="10.28515625" style="2" customWidth="1"/>
    <col min="8465" max="8465" width="8.5703125" style="2" customWidth="1"/>
    <col min="8466" max="8466" width="1" style="2" customWidth="1"/>
    <col min="8467" max="8704" width="9.140625" style="2"/>
    <col min="8705" max="8705" width="2.85546875" style="2" customWidth="1"/>
    <col min="8706" max="8706" width="15.140625" style="2" customWidth="1"/>
    <col min="8707" max="8718" width="2.85546875" style="2" customWidth="1"/>
    <col min="8719" max="8719" width="7.5703125" style="2" customWidth="1"/>
    <col min="8720" max="8720" width="10.28515625" style="2" customWidth="1"/>
    <col min="8721" max="8721" width="8.5703125" style="2" customWidth="1"/>
    <col min="8722" max="8722" width="1" style="2" customWidth="1"/>
    <col min="8723" max="8960" width="9.140625" style="2"/>
    <col min="8961" max="8961" width="2.85546875" style="2" customWidth="1"/>
    <col min="8962" max="8962" width="15.140625" style="2" customWidth="1"/>
    <col min="8963" max="8974" width="2.85546875" style="2" customWidth="1"/>
    <col min="8975" max="8975" width="7.5703125" style="2" customWidth="1"/>
    <col min="8976" max="8976" width="10.28515625" style="2" customWidth="1"/>
    <col min="8977" max="8977" width="8.5703125" style="2" customWidth="1"/>
    <col min="8978" max="8978" width="1" style="2" customWidth="1"/>
    <col min="8979" max="9216" width="9.140625" style="2"/>
    <col min="9217" max="9217" width="2.85546875" style="2" customWidth="1"/>
    <col min="9218" max="9218" width="15.140625" style="2" customWidth="1"/>
    <col min="9219" max="9230" width="2.85546875" style="2" customWidth="1"/>
    <col min="9231" max="9231" width="7.5703125" style="2" customWidth="1"/>
    <col min="9232" max="9232" width="10.28515625" style="2" customWidth="1"/>
    <col min="9233" max="9233" width="8.5703125" style="2" customWidth="1"/>
    <col min="9234" max="9234" width="1" style="2" customWidth="1"/>
    <col min="9235" max="9472" width="9.140625" style="2"/>
    <col min="9473" max="9473" width="2.85546875" style="2" customWidth="1"/>
    <col min="9474" max="9474" width="15.140625" style="2" customWidth="1"/>
    <col min="9475" max="9486" width="2.85546875" style="2" customWidth="1"/>
    <col min="9487" max="9487" width="7.5703125" style="2" customWidth="1"/>
    <col min="9488" max="9488" width="10.28515625" style="2" customWidth="1"/>
    <col min="9489" max="9489" width="8.5703125" style="2" customWidth="1"/>
    <col min="9490" max="9490" width="1" style="2" customWidth="1"/>
    <col min="9491" max="9728" width="9.140625" style="2"/>
    <col min="9729" max="9729" width="2.85546875" style="2" customWidth="1"/>
    <col min="9730" max="9730" width="15.140625" style="2" customWidth="1"/>
    <col min="9731" max="9742" width="2.85546875" style="2" customWidth="1"/>
    <col min="9743" max="9743" width="7.5703125" style="2" customWidth="1"/>
    <col min="9744" max="9744" width="10.28515625" style="2" customWidth="1"/>
    <col min="9745" max="9745" width="8.5703125" style="2" customWidth="1"/>
    <col min="9746" max="9746" width="1" style="2" customWidth="1"/>
    <col min="9747" max="9984" width="9.140625" style="2"/>
    <col min="9985" max="9985" width="2.85546875" style="2" customWidth="1"/>
    <col min="9986" max="9986" width="15.140625" style="2" customWidth="1"/>
    <col min="9987" max="9998" width="2.85546875" style="2" customWidth="1"/>
    <col min="9999" max="9999" width="7.5703125" style="2" customWidth="1"/>
    <col min="10000" max="10000" width="10.28515625" style="2" customWidth="1"/>
    <col min="10001" max="10001" width="8.5703125" style="2" customWidth="1"/>
    <col min="10002" max="10002" width="1" style="2" customWidth="1"/>
    <col min="10003" max="10240" width="9.140625" style="2"/>
    <col min="10241" max="10241" width="2.85546875" style="2" customWidth="1"/>
    <col min="10242" max="10242" width="15.140625" style="2" customWidth="1"/>
    <col min="10243" max="10254" width="2.85546875" style="2" customWidth="1"/>
    <col min="10255" max="10255" width="7.5703125" style="2" customWidth="1"/>
    <col min="10256" max="10256" width="10.28515625" style="2" customWidth="1"/>
    <col min="10257" max="10257" width="8.5703125" style="2" customWidth="1"/>
    <col min="10258" max="10258" width="1" style="2" customWidth="1"/>
    <col min="10259" max="10496" width="9.140625" style="2"/>
    <col min="10497" max="10497" width="2.85546875" style="2" customWidth="1"/>
    <col min="10498" max="10498" width="15.140625" style="2" customWidth="1"/>
    <col min="10499" max="10510" width="2.85546875" style="2" customWidth="1"/>
    <col min="10511" max="10511" width="7.5703125" style="2" customWidth="1"/>
    <col min="10512" max="10512" width="10.28515625" style="2" customWidth="1"/>
    <col min="10513" max="10513" width="8.5703125" style="2" customWidth="1"/>
    <col min="10514" max="10514" width="1" style="2" customWidth="1"/>
    <col min="10515" max="10752" width="9.140625" style="2"/>
    <col min="10753" max="10753" width="2.85546875" style="2" customWidth="1"/>
    <col min="10754" max="10754" width="15.140625" style="2" customWidth="1"/>
    <col min="10755" max="10766" width="2.85546875" style="2" customWidth="1"/>
    <col min="10767" max="10767" width="7.5703125" style="2" customWidth="1"/>
    <col min="10768" max="10768" width="10.28515625" style="2" customWidth="1"/>
    <col min="10769" max="10769" width="8.5703125" style="2" customWidth="1"/>
    <col min="10770" max="10770" width="1" style="2" customWidth="1"/>
    <col min="10771" max="11008" width="9.140625" style="2"/>
    <col min="11009" max="11009" width="2.85546875" style="2" customWidth="1"/>
    <col min="11010" max="11010" width="15.140625" style="2" customWidth="1"/>
    <col min="11011" max="11022" width="2.85546875" style="2" customWidth="1"/>
    <col min="11023" max="11023" width="7.5703125" style="2" customWidth="1"/>
    <col min="11024" max="11024" width="10.28515625" style="2" customWidth="1"/>
    <col min="11025" max="11025" width="8.5703125" style="2" customWidth="1"/>
    <col min="11026" max="11026" width="1" style="2" customWidth="1"/>
    <col min="11027" max="11264" width="9.140625" style="2"/>
    <col min="11265" max="11265" width="2.85546875" style="2" customWidth="1"/>
    <col min="11266" max="11266" width="15.140625" style="2" customWidth="1"/>
    <col min="11267" max="11278" width="2.85546875" style="2" customWidth="1"/>
    <col min="11279" max="11279" width="7.5703125" style="2" customWidth="1"/>
    <col min="11280" max="11280" width="10.28515625" style="2" customWidth="1"/>
    <col min="11281" max="11281" width="8.5703125" style="2" customWidth="1"/>
    <col min="11282" max="11282" width="1" style="2" customWidth="1"/>
    <col min="11283" max="11520" width="9.140625" style="2"/>
    <col min="11521" max="11521" width="2.85546875" style="2" customWidth="1"/>
    <col min="11522" max="11522" width="15.140625" style="2" customWidth="1"/>
    <col min="11523" max="11534" width="2.85546875" style="2" customWidth="1"/>
    <col min="11535" max="11535" width="7.5703125" style="2" customWidth="1"/>
    <col min="11536" max="11536" width="10.28515625" style="2" customWidth="1"/>
    <col min="11537" max="11537" width="8.5703125" style="2" customWidth="1"/>
    <col min="11538" max="11538" width="1" style="2" customWidth="1"/>
    <col min="11539" max="11776" width="9.140625" style="2"/>
    <col min="11777" max="11777" width="2.85546875" style="2" customWidth="1"/>
    <col min="11778" max="11778" width="15.140625" style="2" customWidth="1"/>
    <col min="11779" max="11790" width="2.85546875" style="2" customWidth="1"/>
    <col min="11791" max="11791" width="7.5703125" style="2" customWidth="1"/>
    <col min="11792" max="11792" width="10.28515625" style="2" customWidth="1"/>
    <col min="11793" max="11793" width="8.5703125" style="2" customWidth="1"/>
    <col min="11794" max="11794" width="1" style="2" customWidth="1"/>
    <col min="11795" max="12032" width="9.140625" style="2"/>
    <col min="12033" max="12033" width="2.85546875" style="2" customWidth="1"/>
    <col min="12034" max="12034" width="15.140625" style="2" customWidth="1"/>
    <col min="12035" max="12046" width="2.85546875" style="2" customWidth="1"/>
    <col min="12047" max="12047" width="7.5703125" style="2" customWidth="1"/>
    <col min="12048" max="12048" width="10.28515625" style="2" customWidth="1"/>
    <col min="12049" max="12049" width="8.5703125" style="2" customWidth="1"/>
    <col min="12050" max="12050" width="1" style="2" customWidth="1"/>
    <col min="12051" max="12288" width="9.140625" style="2"/>
    <col min="12289" max="12289" width="2.85546875" style="2" customWidth="1"/>
    <col min="12290" max="12290" width="15.140625" style="2" customWidth="1"/>
    <col min="12291" max="12302" width="2.85546875" style="2" customWidth="1"/>
    <col min="12303" max="12303" width="7.5703125" style="2" customWidth="1"/>
    <col min="12304" max="12304" width="10.28515625" style="2" customWidth="1"/>
    <col min="12305" max="12305" width="8.5703125" style="2" customWidth="1"/>
    <col min="12306" max="12306" width="1" style="2" customWidth="1"/>
    <col min="12307" max="12544" width="9.140625" style="2"/>
    <col min="12545" max="12545" width="2.85546875" style="2" customWidth="1"/>
    <col min="12546" max="12546" width="15.140625" style="2" customWidth="1"/>
    <col min="12547" max="12558" width="2.85546875" style="2" customWidth="1"/>
    <col min="12559" max="12559" width="7.5703125" style="2" customWidth="1"/>
    <col min="12560" max="12560" width="10.28515625" style="2" customWidth="1"/>
    <col min="12561" max="12561" width="8.5703125" style="2" customWidth="1"/>
    <col min="12562" max="12562" width="1" style="2" customWidth="1"/>
    <col min="12563" max="12800" width="9.140625" style="2"/>
    <col min="12801" max="12801" width="2.85546875" style="2" customWidth="1"/>
    <col min="12802" max="12802" width="15.140625" style="2" customWidth="1"/>
    <col min="12803" max="12814" width="2.85546875" style="2" customWidth="1"/>
    <col min="12815" max="12815" width="7.5703125" style="2" customWidth="1"/>
    <col min="12816" max="12816" width="10.28515625" style="2" customWidth="1"/>
    <col min="12817" max="12817" width="8.5703125" style="2" customWidth="1"/>
    <col min="12818" max="12818" width="1" style="2" customWidth="1"/>
    <col min="12819" max="13056" width="9.140625" style="2"/>
    <col min="13057" max="13057" width="2.85546875" style="2" customWidth="1"/>
    <col min="13058" max="13058" width="15.140625" style="2" customWidth="1"/>
    <col min="13059" max="13070" width="2.85546875" style="2" customWidth="1"/>
    <col min="13071" max="13071" width="7.5703125" style="2" customWidth="1"/>
    <col min="13072" max="13072" width="10.28515625" style="2" customWidth="1"/>
    <col min="13073" max="13073" width="8.5703125" style="2" customWidth="1"/>
    <col min="13074" max="13074" width="1" style="2" customWidth="1"/>
    <col min="13075" max="13312" width="9.140625" style="2"/>
    <col min="13313" max="13313" width="2.85546875" style="2" customWidth="1"/>
    <col min="13314" max="13314" width="15.140625" style="2" customWidth="1"/>
    <col min="13315" max="13326" width="2.85546875" style="2" customWidth="1"/>
    <col min="13327" max="13327" width="7.5703125" style="2" customWidth="1"/>
    <col min="13328" max="13328" width="10.28515625" style="2" customWidth="1"/>
    <col min="13329" max="13329" width="8.5703125" style="2" customWidth="1"/>
    <col min="13330" max="13330" width="1" style="2" customWidth="1"/>
    <col min="13331" max="13568" width="9.140625" style="2"/>
    <col min="13569" max="13569" width="2.85546875" style="2" customWidth="1"/>
    <col min="13570" max="13570" width="15.140625" style="2" customWidth="1"/>
    <col min="13571" max="13582" width="2.85546875" style="2" customWidth="1"/>
    <col min="13583" max="13583" width="7.5703125" style="2" customWidth="1"/>
    <col min="13584" max="13584" width="10.28515625" style="2" customWidth="1"/>
    <col min="13585" max="13585" width="8.5703125" style="2" customWidth="1"/>
    <col min="13586" max="13586" width="1" style="2" customWidth="1"/>
    <col min="13587" max="13824" width="9.140625" style="2"/>
    <col min="13825" max="13825" width="2.85546875" style="2" customWidth="1"/>
    <col min="13826" max="13826" width="15.140625" style="2" customWidth="1"/>
    <col min="13827" max="13838" width="2.85546875" style="2" customWidth="1"/>
    <col min="13839" max="13839" width="7.5703125" style="2" customWidth="1"/>
    <col min="13840" max="13840" width="10.28515625" style="2" customWidth="1"/>
    <col min="13841" max="13841" width="8.5703125" style="2" customWidth="1"/>
    <col min="13842" max="13842" width="1" style="2" customWidth="1"/>
    <col min="13843" max="14080" width="9.140625" style="2"/>
    <col min="14081" max="14081" width="2.85546875" style="2" customWidth="1"/>
    <col min="14082" max="14082" width="15.140625" style="2" customWidth="1"/>
    <col min="14083" max="14094" width="2.85546875" style="2" customWidth="1"/>
    <col min="14095" max="14095" width="7.5703125" style="2" customWidth="1"/>
    <col min="14096" max="14096" width="10.28515625" style="2" customWidth="1"/>
    <col min="14097" max="14097" width="8.5703125" style="2" customWidth="1"/>
    <col min="14098" max="14098" width="1" style="2" customWidth="1"/>
    <col min="14099" max="14336" width="9.140625" style="2"/>
    <col min="14337" max="14337" width="2.85546875" style="2" customWidth="1"/>
    <col min="14338" max="14338" width="15.140625" style="2" customWidth="1"/>
    <col min="14339" max="14350" width="2.85546875" style="2" customWidth="1"/>
    <col min="14351" max="14351" width="7.5703125" style="2" customWidth="1"/>
    <col min="14352" max="14352" width="10.28515625" style="2" customWidth="1"/>
    <col min="14353" max="14353" width="8.5703125" style="2" customWidth="1"/>
    <col min="14354" max="14354" width="1" style="2" customWidth="1"/>
    <col min="14355" max="14592" width="9.140625" style="2"/>
    <col min="14593" max="14593" width="2.85546875" style="2" customWidth="1"/>
    <col min="14594" max="14594" width="15.140625" style="2" customWidth="1"/>
    <col min="14595" max="14606" width="2.85546875" style="2" customWidth="1"/>
    <col min="14607" max="14607" width="7.5703125" style="2" customWidth="1"/>
    <col min="14608" max="14608" width="10.28515625" style="2" customWidth="1"/>
    <col min="14609" max="14609" width="8.5703125" style="2" customWidth="1"/>
    <col min="14610" max="14610" width="1" style="2" customWidth="1"/>
    <col min="14611" max="14848" width="9.140625" style="2"/>
    <col min="14849" max="14849" width="2.85546875" style="2" customWidth="1"/>
    <col min="14850" max="14850" width="15.140625" style="2" customWidth="1"/>
    <col min="14851" max="14862" width="2.85546875" style="2" customWidth="1"/>
    <col min="14863" max="14863" width="7.5703125" style="2" customWidth="1"/>
    <col min="14864" max="14864" width="10.28515625" style="2" customWidth="1"/>
    <col min="14865" max="14865" width="8.5703125" style="2" customWidth="1"/>
    <col min="14866" max="14866" width="1" style="2" customWidth="1"/>
    <col min="14867" max="15104" width="9.140625" style="2"/>
    <col min="15105" max="15105" width="2.85546875" style="2" customWidth="1"/>
    <col min="15106" max="15106" width="15.140625" style="2" customWidth="1"/>
    <col min="15107" max="15118" width="2.85546875" style="2" customWidth="1"/>
    <col min="15119" max="15119" width="7.5703125" style="2" customWidth="1"/>
    <col min="15120" max="15120" width="10.28515625" style="2" customWidth="1"/>
    <col min="15121" max="15121" width="8.5703125" style="2" customWidth="1"/>
    <col min="15122" max="15122" width="1" style="2" customWidth="1"/>
    <col min="15123" max="15360" width="9.140625" style="2"/>
    <col min="15361" max="15361" width="2.85546875" style="2" customWidth="1"/>
    <col min="15362" max="15362" width="15.140625" style="2" customWidth="1"/>
    <col min="15363" max="15374" width="2.85546875" style="2" customWidth="1"/>
    <col min="15375" max="15375" width="7.5703125" style="2" customWidth="1"/>
    <col min="15376" max="15376" width="10.28515625" style="2" customWidth="1"/>
    <col min="15377" max="15377" width="8.5703125" style="2" customWidth="1"/>
    <col min="15378" max="15378" width="1" style="2" customWidth="1"/>
    <col min="15379" max="15616" width="9.140625" style="2"/>
    <col min="15617" max="15617" width="2.85546875" style="2" customWidth="1"/>
    <col min="15618" max="15618" width="15.140625" style="2" customWidth="1"/>
    <col min="15619" max="15630" width="2.85546875" style="2" customWidth="1"/>
    <col min="15631" max="15631" width="7.5703125" style="2" customWidth="1"/>
    <col min="15632" max="15632" width="10.28515625" style="2" customWidth="1"/>
    <col min="15633" max="15633" width="8.5703125" style="2" customWidth="1"/>
    <col min="15634" max="15634" width="1" style="2" customWidth="1"/>
    <col min="15635" max="15872" width="9.140625" style="2"/>
    <col min="15873" max="15873" width="2.85546875" style="2" customWidth="1"/>
    <col min="15874" max="15874" width="15.140625" style="2" customWidth="1"/>
    <col min="15875" max="15886" width="2.85546875" style="2" customWidth="1"/>
    <col min="15887" max="15887" width="7.5703125" style="2" customWidth="1"/>
    <col min="15888" max="15888" width="10.28515625" style="2" customWidth="1"/>
    <col min="15889" max="15889" width="8.5703125" style="2" customWidth="1"/>
    <col min="15890" max="15890" width="1" style="2" customWidth="1"/>
    <col min="15891" max="16128" width="9.140625" style="2"/>
    <col min="16129" max="16129" width="2.85546875" style="2" customWidth="1"/>
    <col min="16130" max="16130" width="15.140625" style="2" customWidth="1"/>
    <col min="16131" max="16142" width="2.85546875" style="2" customWidth="1"/>
    <col min="16143" max="16143" width="7.5703125" style="2" customWidth="1"/>
    <col min="16144" max="16144" width="10.28515625" style="2" customWidth="1"/>
    <col min="16145" max="16145" width="8.5703125" style="2" customWidth="1"/>
    <col min="16146" max="16146" width="1" style="2" customWidth="1"/>
    <col min="16147" max="16384" width="9.140625" style="2"/>
  </cols>
  <sheetData>
    <row r="1" spans="1:23" s="212" customFormat="1" ht="20.25">
      <c r="A1" s="211" t="s">
        <v>113</v>
      </c>
      <c r="B1" s="205"/>
      <c r="C1" s="206"/>
      <c r="D1" s="206"/>
      <c r="E1" s="208"/>
      <c r="F1" s="208"/>
      <c r="G1" s="207"/>
      <c r="H1" s="208"/>
      <c r="I1" s="208"/>
      <c r="J1" s="206"/>
      <c r="K1" s="208"/>
      <c r="L1" s="208"/>
      <c r="M1" s="208"/>
      <c r="N1" s="208"/>
      <c r="O1" s="208"/>
      <c r="P1" s="209"/>
      <c r="Q1" s="210" t="s">
        <v>112</v>
      </c>
      <c r="R1" s="208"/>
    </row>
    <row r="2" spans="1:23" s="212" customFormat="1" ht="20.25">
      <c r="A2" s="211"/>
      <c r="B2" s="205"/>
      <c r="C2" s="206"/>
      <c r="D2" s="206"/>
      <c r="E2" s="206"/>
      <c r="F2" s="208"/>
      <c r="G2" s="207"/>
      <c r="H2" s="208"/>
      <c r="I2" s="208"/>
      <c r="J2" s="206"/>
      <c r="K2" s="208"/>
      <c r="L2" s="208"/>
      <c r="M2" s="208"/>
      <c r="N2" s="208"/>
      <c r="O2" s="208"/>
      <c r="P2" s="209"/>
      <c r="Q2" s="238" t="s">
        <v>104</v>
      </c>
      <c r="R2" s="208"/>
    </row>
    <row r="3" spans="1:23" ht="15.75">
      <c r="A3" s="232">
        <v>1</v>
      </c>
      <c r="B3" s="233" t="s">
        <v>118</v>
      </c>
      <c r="C3" s="234"/>
      <c r="D3" s="5"/>
      <c r="E3" s="12" t="str">
        <f>VLOOKUP($A$3,'GrTilm Is2016'!$A$3:$CV$348,8,FALSE)</f>
        <v>Ledere</v>
      </c>
      <c r="H3" s="4"/>
      <c r="I3" s="4"/>
    </row>
    <row r="4" spans="1:23" ht="27" customHeight="1">
      <c r="A4" s="23" t="str">
        <f>VLOOKUP(A3,'GrTilm Is2016'!BX4:CW50,26,FALSE)</f>
        <v>Jan  Johanson</v>
      </c>
      <c r="C4" s="5"/>
      <c r="F4" s="22" t="str">
        <f>VLOOKUP($A$3,'GrTilm Is2016'!$A$3:$CV$348,8,FALSE)</f>
        <v>Ledere</v>
      </c>
      <c r="J4" s="6">
        <f>VLOOKUP($A$3,'GrTilm Is2016'!$A$3:$CV$348,15,FALSE)</f>
        <v>0</v>
      </c>
      <c r="L4" s="19"/>
      <c r="M4" s="19"/>
      <c r="O4" s="6">
        <f>VLOOKUP($A$3,'GrTilm Is2016'!$A$3:$CV$348,16,FALSE)</f>
        <v>0</v>
      </c>
    </row>
    <row r="5" spans="1:23" ht="18.75" customHeight="1">
      <c r="A5" s="6">
        <f>VLOOKUP($A$3,'GrTilm Is2016'!$A$3:$CV$348,11,FALSE)</f>
        <v>0</v>
      </c>
      <c r="D5" s="6"/>
      <c r="E5" s="5"/>
      <c r="F5" s="289">
        <f>VLOOKUP($A$3,'GrTilm Is2016'!$A$3:$CV$348,5,FALSE)</f>
        <v>120264</v>
      </c>
      <c r="G5" s="289"/>
      <c r="O5" s="3"/>
    </row>
    <row r="6" spans="1:23" ht="16.5" customHeight="1">
      <c r="A6" s="14">
        <f>VLOOKUP($A$3,'GrTilm Is2016'!$A$3:$CV$348,12,FALSE)</f>
        <v>0</v>
      </c>
      <c r="B6" s="6">
        <f>VLOOKUP($A$3,'GrTilm Is2016'!$A$3:$CV$348,13,FALSE)</f>
        <v>0</v>
      </c>
      <c r="C6" s="21"/>
      <c r="F6" s="22">
        <f>VLOOKUP($A$3,'GrTilm Is2016'!$A$3:$CV$348,9,FALSE)</f>
        <v>0</v>
      </c>
      <c r="J6" s="220" t="s">
        <v>36</v>
      </c>
      <c r="K6" s="221" t="s">
        <v>35</v>
      </c>
      <c r="L6" s="222" t="s">
        <v>40</v>
      </c>
      <c r="M6" s="221" t="s">
        <v>37</v>
      </c>
      <c r="N6" s="217" t="s">
        <v>30</v>
      </c>
      <c r="O6" s="218" t="s">
        <v>35</v>
      </c>
      <c r="P6" s="219" t="s">
        <v>40</v>
      </c>
      <c r="Q6" s="218" t="s">
        <v>37</v>
      </c>
    </row>
    <row r="7" spans="1:23" ht="16.5" customHeight="1">
      <c r="A7" s="6">
        <f>VLOOKUP($A$3,'GrTilm Is2016'!$A$3:$CV$348,14,FALSE)</f>
        <v>0</v>
      </c>
      <c r="D7" s="5"/>
      <c r="E7" s="2"/>
      <c r="F7" s="287">
        <f>VLOOKUP($A$3,'GrTilm Is2016'!$A$3:$CV$348,10,FALSE)</f>
        <v>0</v>
      </c>
      <c r="G7" s="288"/>
      <c r="H7" s="288"/>
      <c r="J7" s="231">
        <v>20</v>
      </c>
      <c r="K7" s="214">
        <f>VLOOKUP($A$3,'GrTilm Is2016'!$A$4:$DC$365,$J7,FALSE)</f>
        <v>42559</v>
      </c>
      <c r="L7" s="215" t="str">
        <f>VLOOKUP($A$3,'GrTilm Is2016'!$A$4:$DC$365,$J7+1,FALSE)</f>
        <v>ww304</v>
      </c>
      <c r="M7" s="216">
        <f>VLOOKUP($A$3,'GrTilm Is2016'!$A$4:$DC$365,$J7+2,FALSE)</f>
        <v>0.61111111111111105</v>
      </c>
      <c r="O7" s="214">
        <f>VLOOKUP($A$3,'GrTilm Is2016'!$A$4:$DC$365,$J7+3,FALSE)</f>
        <v>42202</v>
      </c>
      <c r="P7" s="215" t="str">
        <f>VLOOKUP($A$3,'GrTilm Is2016'!$A$4:$DC$365,$J7+4,FALSE)</f>
        <v>ww303</v>
      </c>
      <c r="Q7" s="216">
        <f>VLOOKUP($A$3,'GrTilm Is2016'!$A$4:$DC$365,$J7+5,FALSE)</f>
        <v>0.29166666666666669</v>
      </c>
    </row>
    <row r="8" spans="1:23" ht="16.5" customHeight="1">
      <c r="A8" s="5"/>
      <c r="B8" s="5"/>
      <c r="C8" s="14"/>
      <c r="D8" s="5"/>
      <c r="E8" s="5"/>
      <c r="F8" s="5"/>
      <c r="G8" s="5"/>
      <c r="H8" s="5"/>
      <c r="I8" s="5"/>
      <c r="J8" s="5"/>
      <c r="K8" s="3"/>
      <c r="L8" s="3"/>
      <c r="N8" s="3"/>
      <c r="O8" s="3"/>
    </row>
    <row r="9" spans="1:23" ht="16.5" customHeight="1">
      <c r="A9" s="20" t="s">
        <v>43</v>
      </c>
      <c r="B9" s="171"/>
      <c r="C9" s="172"/>
      <c r="D9" s="165">
        <v>42558</v>
      </c>
      <c r="E9" s="165">
        <v>42559</v>
      </c>
      <c r="F9" s="165">
        <v>42560</v>
      </c>
      <c r="G9" s="165">
        <v>42561</v>
      </c>
      <c r="H9" s="165">
        <v>42562</v>
      </c>
      <c r="I9" s="165">
        <v>42563</v>
      </c>
      <c r="J9" s="165">
        <v>42564</v>
      </c>
      <c r="K9" s="165">
        <v>42565</v>
      </c>
      <c r="L9" s="165">
        <v>42566</v>
      </c>
      <c r="M9" s="165">
        <v>42567</v>
      </c>
      <c r="N9" s="165">
        <v>42568</v>
      </c>
      <c r="O9" s="165">
        <v>42569</v>
      </c>
      <c r="Q9" s="238" t="s">
        <v>120</v>
      </c>
    </row>
    <row r="10" spans="1:23" ht="16.5" customHeight="1">
      <c r="A10" s="201"/>
      <c r="B10" s="229" t="s">
        <v>41</v>
      </c>
      <c r="C10" s="170">
        <v>63</v>
      </c>
      <c r="D10" s="168">
        <f>VLOOKUP($A$3,'GrTilm Is2016'!$A$4:$DC$365,$C10,FALSE)</f>
        <v>13</v>
      </c>
      <c r="E10" s="168">
        <f>VLOOKUP($A$3,'GrTilm Is2016'!$A$4:$DC$365,$C10+1,FALSE)</f>
        <v>1</v>
      </c>
      <c r="F10" s="168">
        <f>VLOOKUP($A$3,'GrTilm Is2016'!$A$4:$DC$365,$C10+2,FALSE)</f>
        <v>3</v>
      </c>
      <c r="G10" s="168">
        <f>VLOOKUP($A$3,'GrTilm Is2016'!$A$4:$DC$365,$C10+3,FALSE)</f>
        <v>0</v>
      </c>
      <c r="H10" s="168">
        <f>VLOOKUP($A$3,'GrTilm Is2016'!$A$4:$DC$365,$C10+4,FALSE)</f>
        <v>11</v>
      </c>
      <c r="I10" s="168">
        <f>VLOOKUP($A$3,'GrTilm Is2016'!$A$4:$DC$365,$C10+5,FALSE)</f>
        <v>4</v>
      </c>
      <c r="J10" s="168">
        <f>VLOOKUP($A$3,'GrTilm Is2016'!$A$4:$DC$365,$C10+6,FALSE)</f>
        <v>0</v>
      </c>
      <c r="K10" s="168">
        <f>VLOOKUP($A$3,'GrTilm Is2016'!$A$4:$DC$365,$C10+7,FALSE)</f>
        <v>5</v>
      </c>
      <c r="L10" s="168">
        <f>VLOOKUP($A$3,'GrTilm Is2016'!$A$4:$DC$365,$C10+8,FALSE)</f>
        <v>0</v>
      </c>
      <c r="M10" s="168">
        <f>VLOOKUP($A$3,'GrTilm Is2016'!$A$4:$DC$365,$C10+9,FALSE)</f>
        <v>12</v>
      </c>
      <c r="N10" s="168">
        <f>VLOOKUP($A$3,'GrTilm Is2016'!$A$4:$DC$365,$C10+10,FALSE)</f>
        <v>13</v>
      </c>
      <c r="O10" s="167">
        <f>VLOOKUP($A$3,'GrTilm Is2016'!$A$4:$DC$365,63+11,FALSE)</f>
        <v>0</v>
      </c>
    </row>
    <row r="11" spans="1:23" ht="21.75" customHeight="1">
      <c r="A11" s="201"/>
      <c r="B11" s="229" t="s">
        <v>32</v>
      </c>
      <c r="C11" s="170">
        <v>77</v>
      </c>
      <c r="D11" s="202">
        <f>VLOOKUP($A$3,'GrTilm Is2016'!$A$4:$DC$365,$C11,FALSE)</f>
        <v>1900</v>
      </c>
      <c r="E11" s="202">
        <f>VLOOKUP($A$3,'GrTilm Is2016'!$A$4:$DC$365,$C11+1,FALSE)</f>
        <v>120000</v>
      </c>
      <c r="F11" s="202">
        <f>VLOOKUP($A$3,'GrTilm Is2016'!$A$4:$DC$365,$C11+2,FALSE)</f>
        <v>51500</v>
      </c>
      <c r="G11" s="202">
        <f>VLOOKUP($A$3,'GrTilm Is2016'!$A$4:$DC$365,$C11+3,FALSE)</f>
        <v>0</v>
      </c>
      <c r="H11" s="202">
        <f>VLOOKUP($A$3,'GrTilm Is2016'!$A$4:$DC$365,$C11+4,FALSE)</f>
        <v>9200</v>
      </c>
      <c r="I11" s="202">
        <f>VLOOKUP($A$3,'GrTilm Is2016'!$A$4:$DC$365,$C11+5,FALSE)</f>
        <v>31900</v>
      </c>
      <c r="J11" s="202">
        <f>VLOOKUP($A$3,'GrTilm Is2016'!$A$4:$DC$365,$C11+6,FALSE)</f>
        <v>0</v>
      </c>
      <c r="K11" s="202">
        <f>VLOOKUP($A$3,'GrTilm Is2016'!$A$4:$DC$365,$C11+7,FALSE)</f>
        <v>30000</v>
      </c>
      <c r="L11" s="202">
        <f>VLOOKUP($A$3,'GrTilm Is2016'!$A$4:$DC$365,$C11+8,FALSE)</f>
        <v>0</v>
      </c>
      <c r="M11" s="202">
        <f>VLOOKUP($A$3,'GrTilm Is2016'!$A$4:$DC$365,$C11+9,FALSE)</f>
        <v>7200</v>
      </c>
      <c r="N11" s="202">
        <f>VLOOKUP($A$3,'GrTilm Is2016'!$A$4:$DC$365,$C11+10,FALSE)</f>
        <v>1900</v>
      </c>
      <c r="O11" s="167">
        <f>VLOOKUP($A$3,'GrTilm Is2016'!$A$4:$DC$365,63+11,FALSE)</f>
        <v>0</v>
      </c>
      <c r="P11" s="166" t="s">
        <v>38</v>
      </c>
      <c r="Q11" s="15">
        <f>SUM(D11:O11)</f>
        <v>253600</v>
      </c>
    </row>
    <row r="12" spans="1:23" ht="21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23" ht="16.5" customHeight="1">
      <c r="A13" s="195"/>
      <c r="B13" s="198"/>
      <c r="C13" s="164"/>
      <c r="D13" s="165">
        <v>42558</v>
      </c>
      <c r="E13" s="165">
        <v>42559</v>
      </c>
      <c r="F13" s="165">
        <v>42560</v>
      </c>
      <c r="G13" s="165">
        <v>42561</v>
      </c>
      <c r="H13" s="165">
        <v>42562</v>
      </c>
      <c r="I13" s="165">
        <v>42563</v>
      </c>
      <c r="J13" s="165">
        <v>42564</v>
      </c>
      <c r="K13" s="165">
        <v>42565</v>
      </c>
      <c r="L13" s="165">
        <v>42566</v>
      </c>
      <c r="M13" s="165">
        <v>42567</v>
      </c>
      <c r="N13" s="165">
        <v>42568</v>
      </c>
      <c r="O13" s="166" t="s">
        <v>92</v>
      </c>
      <c r="P13" s="166" t="s">
        <v>45</v>
      </c>
      <c r="Q13" s="166" t="s">
        <v>38</v>
      </c>
      <c r="W13" s="7"/>
    </row>
    <row r="14" spans="1:23" ht="16.5" customHeight="1">
      <c r="A14" s="196" t="s">
        <v>33</v>
      </c>
      <c r="B14" s="199"/>
      <c r="C14" s="164">
        <v>26</v>
      </c>
      <c r="D14" s="168">
        <f>VLOOKUP($A$3,'GrTilm Is2016'!$A$4:$DC$365,$C14,FALSE)</f>
        <v>1</v>
      </c>
      <c r="E14" s="168">
        <f>VLOOKUP($A$3,'GrTilm Is2016'!$A$4:$DC$365,$C14+1,FALSE)</f>
        <v>1</v>
      </c>
      <c r="F14" s="168">
        <f>VLOOKUP($A$3,'GrTilm Is2016'!$A$4:$DC$365,$C14+2,FALSE)</f>
        <v>1</v>
      </c>
      <c r="G14" s="168">
        <f>VLOOKUP($A$3,'GrTilm Is2016'!$A$4:$DC$365,$C14+3,FALSE)</f>
        <v>1</v>
      </c>
      <c r="H14" s="168">
        <f>VLOOKUP($A$3,'GrTilm Is2016'!$A$4:$DC$365,$C14+4,FALSE)</f>
        <v>1</v>
      </c>
      <c r="I14" s="168">
        <f>VLOOKUP($A$3,'GrTilm Is2016'!$A$4:$DC$365,$C14+5,FALSE)</f>
        <v>1</v>
      </c>
      <c r="J14" s="168">
        <f>VLOOKUP($A$3,'GrTilm Is2016'!$A$4:$DC$365,$C14+6,FALSE)</f>
        <v>1</v>
      </c>
      <c r="K14" s="168">
        <f>VLOOKUP($A$3,'GrTilm Is2016'!$A$4:$DC$365,$C14+7,FALSE)</f>
        <v>1</v>
      </c>
      <c r="L14" s="168">
        <f>VLOOKUP($A$3,'GrTilm Is2016'!$A$4:$DC$365,$C14+8,FALSE)</f>
        <v>1</v>
      </c>
      <c r="M14" s="168">
        <f>VLOOKUP($A$3,'GrTilm Is2016'!$A$4:$DC$365,$C14+9,FALSE)</f>
        <v>1</v>
      </c>
      <c r="N14" s="168">
        <f>VLOOKUP($A$3,'GrTilm Is2016'!$A$4:$DC$365,$C14+10,FALSE)</f>
        <v>1</v>
      </c>
      <c r="O14" s="173">
        <f>SUM(D14:N14)</f>
        <v>11</v>
      </c>
      <c r="P14" s="169">
        <v>2000</v>
      </c>
      <c r="Q14" s="169">
        <f t="shared" ref="Q14:Q18" si="0">O14*P14</f>
        <v>22000</v>
      </c>
      <c r="W14" s="7"/>
    </row>
    <row r="15" spans="1:23" ht="16.5" customHeight="1">
      <c r="A15" s="197" t="s">
        <v>42</v>
      </c>
      <c r="B15" s="200"/>
      <c r="C15" s="173" t="str">
        <f>IF(LEN(VLOOKUP($A$3,'GrTilm Is2016'!$A$4:$CV$365,37,FALSE))&gt;0,"x",)</f>
        <v>x</v>
      </c>
      <c r="D15" s="167">
        <f>IF(AND($C$15="x",D14=1),1," ")</f>
        <v>1</v>
      </c>
      <c r="E15" s="167">
        <f t="shared" ref="E15:N15" si="1">IF(AND($C$15="x",E14=1),1," ")</f>
        <v>1</v>
      </c>
      <c r="F15" s="167">
        <f t="shared" si="1"/>
        <v>1</v>
      </c>
      <c r="G15" s="167">
        <f t="shared" si="1"/>
        <v>1</v>
      </c>
      <c r="H15" s="167">
        <f t="shared" si="1"/>
        <v>1</v>
      </c>
      <c r="I15" s="167">
        <f t="shared" si="1"/>
        <v>1</v>
      </c>
      <c r="J15" s="167">
        <f t="shared" si="1"/>
        <v>1</v>
      </c>
      <c r="K15" s="167">
        <f t="shared" si="1"/>
        <v>1</v>
      </c>
      <c r="L15" s="167">
        <f t="shared" si="1"/>
        <v>1</v>
      </c>
      <c r="M15" s="167">
        <f t="shared" si="1"/>
        <v>1</v>
      </c>
      <c r="N15" s="167">
        <f t="shared" si="1"/>
        <v>1</v>
      </c>
      <c r="O15" s="173">
        <f>SUM(D15:N15)</f>
        <v>11</v>
      </c>
      <c r="P15" s="169">
        <v>300</v>
      </c>
      <c r="Q15" s="169">
        <f t="shared" si="0"/>
        <v>3300</v>
      </c>
    </row>
    <row r="16" spans="1:23" ht="16.5" customHeight="1">
      <c r="A16" s="196" t="s">
        <v>17</v>
      </c>
      <c r="B16" s="199"/>
      <c r="C16" s="164">
        <v>40</v>
      </c>
      <c r="D16" s="170"/>
      <c r="E16" s="168">
        <f>VLOOKUP($A$3,'GrTilm Is2016'!$A$4:$DC$365,$C16,FALSE)</f>
        <v>1</v>
      </c>
      <c r="F16" s="168">
        <f>VLOOKUP($A$3,'GrTilm Is2016'!$A$4:$DC$365,$C16+1,FALSE)</f>
        <v>1</v>
      </c>
      <c r="G16" s="168">
        <f>VLOOKUP($A$3,'GrTilm Is2016'!$A$4:$DC$365,$C16+2,FALSE)</f>
        <v>1</v>
      </c>
      <c r="H16" s="168">
        <f>VLOOKUP($A$3,'GrTilm Is2016'!$A$4:$DC$365,$C16+3,FALSE)</f>
        <v>1</v>
      </c>
      <c r="I16" s="168">
        <f>VLOOKUP($A$3,'GrTilm Is2016'!$A$4:$DC$365,$C16+4,FALSE)</f>
        <v>1</v>
      </c>
      <c r="J16" s="168">
        <f>VLOOKUP($A$3,'GrTilm Is2016'!$A$4:$DC$365,$C16+5,FALSE)</f>
        <v>1</v>
      </c>
      <c r="K16" s="168">
        <f>VLOOKUP($A$3,'GrTilm Is2016'!$A$4:$DC$365,$C16+6,FALSE)</f>
        <v>1</v>
      </c>
      <c r="L16" s="168">
        <f>VLOOKUP($A$3,'GrTilm Is2016'!$A$4:$DC$365,$C16+7,FALSE)</f>
        <v>1</v>
      </c>
      <c r="M16" s="168">
        <f>VLOOKUP($A$3,'GrTilm Is2016'!$A$4:$DC$365,$C16+8,FALSE)</f>
        <v>1</v>
      </c>
      <c r="N16" s="168">
        <f>VLOOKUP($A$3,'GrTilm Is2016'!$A$4:$DC$365,$C16+9,FALSE)</f>
        <v>1</v>
      </c>
      <c r="O16" s="173">
        <f>SUM(D16:N16)</f>
        <v>10</v>
      </c>
      <c r="P16" s="169">
        <f>'GrTilm Is2016'!CQ2</f>
        <v>1500</v>
      </c>
      <c r="Q16" s="169">
        <f t="shared" si="0"/>
        <v>15000</v>
      </c>
      <c r="W16" s="7"/>
    </row>
    <row r="17" spans="1:17" ht="16.5" customHeight="1">
      <c r="A17" s="196" t="s">
        <v>21</v>
      </c>
      <c r="B17" s="199"/>
      <c r="C17" s="164">
        <v>51</v>
      </c>
      <c r="D17" s="170"/>
      <c r="E17" s="170"/>
      <c r="F17" s="170"/>
      <c r="G17" s="170"/>
      <c r="H17" s="170"/>
      <c r="I17" s="170"/>
      <c r="J17" s="168">
        <f>VLOOKUP($A$3,'GrTilm Is2016'!$A$4:$DC$365,$C17,FALSE)</f>
        <v>1</v>
      </c>
      <c r="K17" s="168">
        <f>VLOOKUP($A$3,'GrTilm Is2016'!$A$4:$DC$365,$C17+1,FALSE)</f>
        <v>1</v>
      </c>
      <c r="L17" s="168">
        <f>VLOOKUP($A$3,'GrTilm Is2016'!$A$4:$DC$365,$C17+2,FALSE)</f>
        <v>1</v>
      </c>
      <c r="M17" s="170"/>
      <c r="N17" s="170"/>
      <c r="O17" s="173">
        <f>SUM(D17:N17)</f>
        <v>3</v>
      </c>
      <c r="P17" s="169">
        <f>'GrTilm Is2016'!CR2</f>
        <v>2000</v>
      </c>
      <c r="Q17" s="169">
        <f t="shared" si="0"/>
        <v>6000</v>
      </c>
    </row>
    <row r="18" spans="1:17" ht="16.5" customHeight="1">
      <c r="A18" s="196" t="s">
        <v>22</v>
      </c>
      <c r="B18" s="199"/>
      <c r="C18" s="164">
        <v>55</v>
      </c>
      <c r="D18" s="170"/>
      <c r="E18" s="170"/>
      <c r="F18" s="170"/>
      <c r="G18" s="168">
        <f>VLOOKUP($A$3,'GrTilm Is2016'!$A$4:$DC$365,$C18,FALSE)</f>
        <v>1</v>
      </c>
      <c r="H18" s="168">
        <f>VLOOKUP($A$3,'GrTilm Is2016'!$A$4:$DC$365,$C18+1,FALSE)</f>
        <v>1</v>
      </c>
      <c r="I18" s="168">
        <f>VLOOKUP($A$3,'GrTilm Is2016'!$A$4:$DC$365,$C18+2,FALSE)</f>
        <v>1</v>
      </c>
      <c r="J18" s="168">
        <f>VLOOKUP($A$3,'GrTilm Is2016'!$A$4:$DC$365,$C18+3,FALSE)</f>
        <v>1</v>
      </c>
      <c r="K18" s="168">
        <f>VLOOKUP($A$3,'GrTilm Is2016'!$A$4:$DC$365,$C18+4,FALSE)</f>
        <v>1</v>
      </c>
      <c r="L18" s="168">
        <f>VLOOKUP($A$3,'GrTilm Is2016'!$A$4:$DC$365,$C18+5,FALSE)</f>
        <v>1</v>
      </c>
      <c r="M18" s="170"/>
      <c r="N18" s="170"/>
      <c r="O18" s="173">
        <f>SUM(D18:N18)</f>
        <v>6</v>
      </c>
      <c r="P18" s="169">
        <f>'GrTilm Is2016'!CS2</f>
        <v>2500</v>
      </c>
      <c r="Q18" s="169">
        <f t="shared" si="0"/>
        <v>15000</v>
      </c>
    </row>
    <row r="19" spans="1:17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N19" s="161" t="s">
        <v>31</v>
      </c>
      <c r="O19" s="162"/>
      <c r="P19" s="3"/>
      <c r="Q19" s="163">
        <f>VLOOKUP($A$3,'GrTilm Is2016'!$A$4:$DC$365,91,FALSE)</f>
        <v>23000</v>
      </c>
    </row>
    <row r="20" spans="1:17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N20" s="161" t="s">
        <v>96</v>
      </c>
      <c r="O20" s="162"/>
      <c r="P20" s="3"/>
      <c r="Q20" s="163">
        <f>VLOOKUP($A$3,'GrTilm Is2016'!$A$4:$DC$365,92,FALSE)</f>
        <v>4000</v>
      </c>
    </row>
    <row r="21" spans="1:17" ht="18.75" customHeight="1">
      <c r="A21" s="8"/>
      <c r="B21" s="8"/>
      <c r="C21" s="9"/>
      <c r="D21" s="8"/>
      <c r="E21" s="8"/>
      <c r="F21" s="8"/>
      <c r="G21" s="8"/>
      <c r="H21" s="8"/>
      <c r="I21" s="8"/>
      <c r="J21" s="8"/>
      <c r="K21" s="10"/>
      <c r="L21" s="10"/>
      <c r="N21" s="225" t="s">
        <v>34</v>
      </c>
      <c r="O21" s="226"/>
      <c r="P21" s="227"/>
      <c r="Q21" s="228">
        <f>VLOOKUP($A$3,'GrTilm Is2016'!$A$4:$DC$365,98,FALSE)</f>
        <v>12000</v>
      </c>
    </row>
    <row r="22" spans="1:17" ht="18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N22" s="11"/>
      <c r="O22" s="13" t="s">
        <v>38</v>
      </c>
      <c r="P22" s="224"/>
      <c r="Q22" s="15">
        <f>SUM(Q14:Q21)</f>
        <v>100300</v>
      </c>
    </row>
    <row r="23" spans="1:17" ht="9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N23" s="11"/>
      <c r="O23" s="11"/>
      <c r="P23" s="8"/>
      <c r="Q23" s="223"/>
    </row>
    <row r="24" spans="1:17" ht="18.75" customHeight="1">
      <c r="L24" s="203">
        <f>IF(VLOOKUP($A$3,'GrTilm Is2016'!$A$4:$DC$365,100,FALSE)-$Q$24=0,,"Stemmer ikke med tilmeldingen")</f>
        <v>0</v>
      </c>
      <c r="N24" s="16" t="s">
        <v>117</v>
      </c>
      <c r="O24" s="17"/>
      <c r="P24" s="17"/>
      <c r="Q24" s="15">
        <f>Q11+Q22</f>
        <v>353900</v>
      </c>
    </row>
    <row r="25" spans="1:17" ht="15.75">
      <c r="Q25" s="223"/>
    </row>
    <row r="27" spans="1:17" ht="16.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7">
      <c r="K28" s="1"/>
      <c r="L28" s="1"/>
      <c r="M28" s="1"/>
      <c r="N28" s="1"/>
    </row>
    <row r="29" spans="1:17">
      <c r="K29" s="1"/>
      <c r="L29" s="1"/>
      <c r="M29" s="1"/>
      <c r="N29" s="1"/>
    </row>
    <row r="30" spans="1:17">
      <c r="K30" s="1"/>
      <c r="L30" s="1"/>
      <c r="M30" s="1"/>
      <c r="N30" s="1"/>
      <c r="O30" s="1"/>
      <c r="P30" s="1"/>
      <c r="Q30" s="1"/>
    </row>
    <row r="31" spans="1:17">
      <c r="K31" s="1"/>
      <c r="L31" s="1"/>
      <c r="M31" s="1"/>
      <c r="N31" s="1"/>
    </row>
    <row r="32" spans="1:17">
      <c r="K32" s="1"/>
      <c r="L32" s="1"/>
      <c r="M32" s="1"/>
      <c r="N32" s="1"/>
    </row>
    <row r="33" spans="11:14">
      <c r="K33" s="1"/>
      <c r="L33" s="1"/>
      <c r="M33" s="1"/>
      <c r="N33" s="1"/>
    </row>
    <row r="34" spans="11:14">
      <c r="K34" s="1"/>
      <c r="L34" s="1"/>
      <c r="M34" s="1"/>
      <c r="N34" s="1"/>
    </row>
    <row r="35" spans="11:14">
      <c r="K35" s="1"/>
      <c r="L35" s="1"/>
      <c r="M35" s="1"/>
      <c r="N35" s="1"/>
    </row>
    <row r="36" spans="11:14">
      <c r="K36" s="1"/>
      <c r="L36" s="1"/>
      <c r="M36" s="1"/>
      <c r="N36" s="1"/>
    </row>
    <row r="37" spans="11:14">
      <c r="K37" s="1"/>
      <c r="L37" s="1"/>
      <c r="M37" s="1"/>
      <c r="N37" s="1"/>
    </row>
    <row r="38" spans="11:14">
      <c r="K38" s="1"/>
      <c r="L38" s="1"/>
      <c r="M38" s="1"/>
      <c r="N38" s="1"/>
    </row>
    <row r="39" spans="11:14">
      <c r="K39" s="1"/>
      <c r="L39" s="1"/>
      <c r="M39" s="1"/>
      <c r="N39" s="1"/>
    </row>
    <row r="40" spans="11:14">
      <c r="K40" s="1"/>
      <c r="L40" s="1"/>
      <c r="M40" s="1"/>
      <c r="N40" s="1"/>
    </row>
    <row r="41" spans="11:14">
      <c r="K41" s="1"/>
      <c r="L41" s="1"/>
      <c r="M41" s="1"/>
      <c r="N41" s="1"/>
    </row>
    <row r="42" spans="11:14">
      <c r="K42" s="1"/>
      <c r="L42" s="1"/>
      <c r="M42" s="1"/>
      <c r="N42" s="1"/>
    </row>
    <row r="43" spans="11:14">
      <c r="K43" s="1"/>
      <c r="L43" s="1"/>
      <c r="M43" s="1"/>
      <c r="N43" s="1"/>
    </row>
    <row r="44" spans="11:14">
      <c r="K44" s="1"/>
      <c r="L44" s="1"/>
      <c r="M44" s="1"/>
      <c r="N44" s="1"/>
    </row>
  </sheetData>
  <mergeCells count="2">
    <mergeCell ref="F7:H7"/>
    <mergeCell ref="F5:G5"/>
  </mergeCells>
  <pageMargins left="0.34" right="0.35433070866141736" top="0.51181102362204722" bottom="0.51181102362204722" header="0.51181102362204722" footer="0.51181102362204722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GrTilm Is2016</vt:lpstr>
      <vt:lpstr>Priser-Turer2016</vt:lpstr>
      <vt:lpstr>Total</vt:lpstr>
      <vt:lpstr>Person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Bendt</dc:creator>
  <cp:lastModifiedBy>Sigurjon Valdimarson</cp:lastModifiedBy>
  <cp:lastPrinted>2016-02-15T15:33:00Z</cp:lastPrinted>
  <dcterms:created xsi:type="dcterms:W3CDTF">2009-11-14T12:34:16Z</dcterms:created>
  <dcterms:modified xsi:type="dcterms:W3CDTF">2016-04-10T09:16:33Z</dcterms:modified>
</cp:coreProperties>
</file>